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INVENTARIO ALMACEN\"/>
    </mc:Choice>
  </mc:AlternateContent>
  <bookViews>
    <workbookView xWindow="0" yWindow="0" windowWidth="20490" windowHeight="7650" activeTab="1"/>
  </bookViews>
  <sheets>
    <sheet name="ENTRADA RESUMEN" sheetId="2" r:id="rId1"/>
    <sheet name="INVENTARIO" sheetId="1" r:id="rId2"/>
  </sheets>
  <externalReferences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4" i="1" l="1"/>
  <c r="G88" i="1" l="1"/>
  <c r="G89" i="1"/>
  <c r="G90" i="1"/>
  <c r="G91" i="1"/>
  <c r="G92" i="1"/>
  <c r="G93" i="1"/>
  <c r="E92" i="2" l="1"/>
  <c r="E91" i="2"/>
  <c r="E90" i="2"/>
  <c r="E89" i="2"/>
  <c r="E88" i="2"/>
  <c r="E87" i="2"/>
  <c r="E86" i="2"/>
  <c r="E85" i="2"/>
  <c r="D84" i="2"/>
  <c r="E84" i="2" s="1"/>
  <c r="E83" i="2"/>
  <c r="E82" i="2"/>
  <c r="E81" i="2"/>
  <c r="D74" i="2" l="1"/>
  <c r="E74" i="2" s="1"/>
  <c r="E73" i="2"/>
  <c r="D72" i="2"/>
  <c r="E72" i="2" s="1"/>
  <c r="D71" i="2"/>
  <c r="E71" i="2" s="1"/>
  <c r="D70" i="2"/>
  <c r="E70" i="2" s="1"/>
  <c r="D69" i="2"/>
  <c r="E69" i="2" s="1"/>
  <c r="D68" i="2"/>
  <c r="C68" i="2"/>
  <c r="E68" i="2" s="1"/>
  <c r="D67" i="2"/>
  <c r="E67" i="2" s="1"/>
  <c r="D66" i="2"/>
  <c r="E66" i="2" s="1"/>
  <c r="D65" i="2"/>
  <c r="E65" i="2" s="1"/>
  <c r="E64" i="2"/>
  <c r="E63" i="2"/>
  <c r="D62" i="2"/>
  <c r="E62" i="2" s="1"/>
  <c r="E61" i="2"/>
  <c r="E60" i="2"/>
  <c r="D59" i="2"/>
  <c r="E59" i="2" s="1"/>
  <c r="D58" i="2"/>
  <c r="E58" i="2" s="1"/>
  <c r="D57" i="2"/>
  <c r="E57" i="2" s="1"/>
  <c r="D56" i="2"/>
  <c r="E56" i="2" s="1"/>
  <c r="E55" i="2"/>
  <c r="D54" i="2"/>
  <c r="E54" i="2" s="1"/>
  <c r="D53" i="2"/>
  <c r="E53" i="2" s="1"/>
  <c r="D52" i="2"/>
  <c r="E52" i="2" s="1"/>
  <c r="D51" i="2"/>
  <c r="E51" i="2" s="1"/>
  <c r="E50" i="2"/>
  <c r="E49" i="2"/>
  <c r="D48" i="2"/>
  <c r="E48" i="2" s="1"/>
  <c r="D47" i="2"/>
  <c r="E47" i="2" s="1"/>
  <c r="D46" i="2"/>
  <c r="E46" i="2" s="1"/>
  <c r="D45" i="2"/>
  <c r="E45" i="2" s="1"/>
  <c r="D44" i="2"/>
  <c r="E44" i="2" s="1"/>
  <c r="D43" i="2"/>
  <c r="E43" i="2" s="1"/>
  <c r="D42" i="2"/>
  <c r="E42" i="2" s="1"/>
  <c r="D41" i="2"/>
  <c r="E41" i="2" s="1"/>
  <c r="D40" i="2"/>
  <c r="E40" i="2" s="1"/>
  <c r="D39" i="2"/>
  <c r="E39" i="2" s="1"/>
  <c r="D38" i="2"/>
  <c r="E38" i="2" s="1"/>
  <c r="D37" i="2"/>
  <c r="E37" i="2" s="1"/>
  <c r="E36" i="2"/>
  <c r="D35" i="2"/>
  <c r="E35" i="2" s="1"/>
  <c r="D34" i="2"/>
  <c r="E34" i="2" s="1"/>
  <c r="D33" i="2"/>
  <c r="E33" i="2" s="1"/>
  <c r="D32" i="2"/>
  <c r="E32" i="2" s="1"/>
  <c r="D31" i="2"/>
  <c r="E31" i="2" s="1"/>
  <c r="D30" i="2"/>
  <c r="E30" i="2" s="1"/>
  <c r="D29" i="2"/>
  <c r="E29" i="2" s="1"/>
  <c r="D28" i="2"/>
  <c r="E28" i="2" s="1"/>
  <c r="C27" i="2"/>
  <c r="D26" i="2"/>
  <c r="E26" i="2" s="1"/>
  <c r="D25" i="2"/>
  <c r="E25" i="2" s="1"/>
  <c r="E24" i="2"/>
  <c r="E23" i="2"/>
  <c r="E22" i="2"/>
  <c r="B92" i="1"/>
  <c r="B91" i="1"/>
  <c r="B90" i="1"/>
  <c r="B89" i="1"/>
  <c r="E87" i="1"/>
  <c r="G87" i="1" s="1"/>
  <c r="E86" i="1"/>
  <c r="G86" i="1" s="1"/>
  <c r="B86" i="1"/>
  <c r="E85" i="1"/>
  <c r="G85" i="1" s="1"/>
  <c r="B85" i="1"/>
  <c r="E84" i="1"/>
  <c r="G84" i="1" s="1"/>
  <c r="B84" i="1"/>
  <c r="E83" i="1"/>
  <c r="G83" i="1" s="1"/>
  <c r="B83" i="1"/>
  <c r="E82" i="1"/>
  <c r="G82" i="1" s="1"/>
  <c r="B82" i="1"/>
  <c r="E81" i="1"/>
  <c r="G81" i="1" s="1"/>
  <c r="B81" i="1"/>
  <c r="E80" i="1"/>
  <c r="G80" i="1" s="1"/>
  <c r="B80" i="1"/>
  <c r="E79" i="1"/>
  <c r="G79" i="1" s="1"/>
  <c r="B79" i="1"/>
  <c r="E78" i="1"/>
  <c r="G78" i="1" s="1"/>
  <c r="B78" i="1"/>
  <c r="E77" i="1"/>
  <c r="G77" i="1" s="1"/>
  <c r="B77" i="1"/>
  <c r="E76" i="1"/>
  <c r="G76" i="1" s="1"/>
  <c r="E75" i="1"/>
  <c r="G75" i="1" s="1"/>
  <c r="E74" i="1"/>
  <c r="G74" i="1" s="1"/>
  <c r="B74" i="1"/>
  <c r="E73" i="1"/>
  <c r="G73" i="1" s="1"/>
  <c r="B73" i="1"/>
  <c r="E72" i="1"/>
  <c r="G72" i="1" s="1"/>
  <c r="E71" i="1"/>
  <c r="G71" i="1" s="1"/>
  <c r="B71" i="1"/>
  <c r="E70" i="1"/>
  <c r="G70" i="1" s="1"/>
  <c r="B70" i="1"/>
  <c r="E69" i="1"/>
  <c r="G69" i="1" s="1"/>
  <c r="B69" i="1"/>
  <c r="E68" i="1"/>
  <c r="G68" i="1" s="1"/>
  <c r="B68" i="1"/>
  <c r="E67" i="1"/>
  <c r="G67" i="1" s="1"/>
  <c r="B67" i="1"/>
  <c r="E66" i="1"/>
  <c r="G66" i="1" s="1"/>
  <c r="B66" i="1"/>
  <c r="E65" i="1"/>
  <c r="G65" i="1" s="1"/>
  <c r="B65" i="1"/>
  <c r="E64" i="1"/>
  <c r="G64" i="1" s="1"/>
  <c r="B64" i="1"/>
  <c r="E63" i="1"/>
  <c r="G63" i="1" s="1"/>
  <c r="B63" i="1"/>
  <c r="E62" i="1"/>
  <c r="G62" i="1" s="1"/>
  <c r="B62" i="1"/>
  <c r="E61" i="1"/>
  <c r="G61" i="1" s="1"/>
  <c r="B61" i="1"/>
  <c r="E60" i="1"/>
  <c r="G60" i="1" s="1"/>
  <c r="B60" i="1"/>
  <c r="E59" i="1"/>
  <c r="G59" i="1" s="1"/>
  <c r="B59" i="1"/>
  <c r="E58" i="1"/>
  <c r="G58" i="1" s="1"/>
  <c r="B58" i="1"/>
  <c r="E57" i="1"/>
  <c r="G57" i="1" s="1"/>
  <c r="B57" i="1"/>
  <c r="E56" i="1"/>
  <c r="G56" i="1" s="1"/>
  <c r="B56" i="1"/>
  <c r="E55" i="1"/>
  <c r="G55" i="1" s="1"/>
  <c r="B55" i="1"/>
  <c r="E54" i="1"/>
  <c r="G54" i="1" s="1"/>
  <c r="B54" i="1"/>
  <c r="E53" i="1"/>
  <c r="G53" i="1" s="1"/>
  <c r="B53" i="1"/>
  <c r="E52" i="1"/>
  <c r="G52" i="1" s="1"/>
  <c r="B52" i="1"/>
  <c r="E51" i="1"/>
  <c r="G51" i="1" s="1"/>
  <c r="B51" i="1"/>
  <c r="E50" i="1"/>
  <c r="G50" i="1" s="1"/>
  <c r="B50" i="1"/>
  <c r="E49" i="1"/>
  <c r="G49" i="1" s="1"/>
  <c r="B49" i="1"/>
  <c r="E48" i="1"/>
  <c r="G48" i="1" s="1"/>
  <c r="B48" i="1"/>
  <c r="E47" i="1"/>
  <c r="G47" i="1" s="1"/>
  <c r="B47" i="1"/>
  <c r="E46" i="1"/>
  <c r="G46" i="1" s="1"/>
  <c r="B46" i="1"/>
  <c r="E45" i="1"/>
  <c r="G45" i="1" s="1"/>
  <c r="B45" i="1"/>
  <c r="E44" i="1"/>
  <c r="G44" i="1" s="1"/>
  <c r="B44" i="1"/>
  <c r="E43" i="1"/>
  <c r="G43" i="1" s="1"/>
  <c r="B43" i="1"/>
  <c r="E42" i="1"/>
  <c r="G42" i="1" s="1"/>
  <c r="B42" i="1"/>
  <c r="E41" i="1"/>
  <c r="G41" i="1" s="1"/>
  <c r="B41" i="1"/>
  <c r="E40" i="1"/>
  <c r="G40" i="1" s="1"/>
  <c r="B40" i="1"/>
  <c r="E39" i="1"/>
  <c r="G39" i="1" s="1"/>
  <c r="B39" i="1"/>
  <c r="E38" i="1"/>
  <c r="G38" i="1" s="1"/>
  <c r="B38" i="1"/>
  <c r="E37" i="1"/>
  <c r="G37" i="1" s="1"/>
  <c r="B37" i="1"/>
  <c r="E36" i="1"/>
  <c r="G36" i="1" s="1"/>
  <c r="B36" i="1"/>
  <c r="E35" i="1"/>
  <c r="G35" i="1" s="1"/>
  <c r="E34" i="1"/>
  <c r="G34" i="1" s="1"/>
  <c r="B34" i="1"/>
  <c r="E33" i="1"/>
  <c r="G33" i="1" s="1"/>
  <c r="B33" i="1"/>
  <c r="E32" i="1"/>
  <c r="G32" i="1" s="1"/>
  <c r="B32" i="1"/>
  <c r="E31" i="1"/>
  <c r="G31" i="1" s="1"/>
  <c r="C31" i="1"/>
  <c r="E30" i="1"/>
  <c r="G30" i="1" s="1"/>
  <c r="B30" i="1"/>
  <c r="E29" i="1"/>
  <c r="G29" i="1" s="1"/>
  <c r="B29" i="1"/>
  <c r="E28" i="1"/>
  <c r="G28" i="1" s="1"/>
  <c r="C28" i="1"/>
  <c r="E27" i="1"/>
  <c r="G27" i="1" s="1"/>
  <c r="B27" i="1"/>
  <c r="E26" i="1"/>
  <c r="G26" i="1" s="1"/>
  <c r="B26" i="1"/>
  <c r="E25" i="1"/>
  <c r="G25" i="1" s="1"/>
  <c r="E24" i="1"/>
  <c r="G24" i="1" s="1"/>
  <c r="B24" i="1"/>
  <c r="E23" i="1"/>
  <c r="G23" i="1" s="1"/>
  <c r="B23" i="1"/>
  <c r="E22" i="1"/>
  <c r="G22" i="1" s="1"/>
  <c r="B22" i="1"/>
  <c r="E21" i="1"/>
  <c r="G21" i="1" s="1"/>
  <c r="B21" i="1"/>
  <c r="E20" i="1"/>
  <c r="G20" i="1" s="1"/>
  <c r="B20" i="1"/>
  <c r="E19" i="1"/>
  <c r="G19" i="1" s="1"/>
  <c r="B19" i="1"/>
  <c r="E18" i="1"/>
  <c r="G18" i="1" s="1"/>
  <c r="E17" i="1"/>
  <c r="G17" i="1" s="1"/>
  <c r="E16" i="1"/>
  <c r="G16" i="1" s="1"/>
  <c r="B16" i="1"/>
  <c r="E15" i="1"/>
  <c r="G15" i="1" s="1"/>
  <c r="B15" i="1"/>
  <c r="E14" i="1"/>
  <c r="G14" i="1" s="1"/>
  <c r="B14" i="1"/>
  <c r="E13" i="1"/>
  <c r="G13" i="1" s="1"/>
  <c r="E12" i="1"/>
  <c r="G12" i="1" s="1"/>
  <c r="B12" i="1"/>
  <c r="E11" i="1"/>
  <c r="G11" i="1" s="1"/>
  <c r="E10" i="1"/>
  <c r="G10" i="1" s="1"/>
  <c r="B10" i="1"/>
  <c r="E9" i="1"/>
  <c r="G9" i="1" s="1"/>
  <c r="B9" i="1"/>
  <c r="E8" i="1"/>
  <c r="G8" i="1" s="1"/>
  <c r="C8" i="1"/>
  <c r="B8" i="1"/>
  <c r="E7" i="1"/>
  <c r="G7" i="1" s="1"/>
  <c r="B7" i="1"/>
</calcChain>
</file>

<file path=xl/sharedStrings.xml><?xml version="1.0" encoding="utf-8"?>
<sst xmlns="http://schemas.openxmlformats.org/spreadsheetml/2006/main" count="456" uniqueCount="234">
  <si>
    <t>Columna1</t>
  </si>
  <si>
    <t>Columna5</t>
  </si>
  <si>
    <t>Columna2</t>
  </si>
  <si>
    <t>Columna4</t>
  </si>
  <si>
    <t>Columna3</t>
  </si>
  <si>
    <t>Columna32</t>
  </si>
  <si>
    <t>Columna33</t>
  </si>
  <si>
    <t>ARTICULOS</t>
  </si>
  <si>
    <t>CANTIDAD EN EXISTENCIA</t>
  </si>
  <si>
    <t>TOTAL ENTRADAS</t>
  </si>
  <si>
    <t>TOTAL SALIDAS</t>
  </si>
  <si>
    <t>TOTAL</t>
  </si>
  <si>
    <t>PRECIO/U</t>
  </si>
  <si>
    <t>LAPICERO AZUL</t>
  </si>
  <si>
    <t>LAPICERO NEGRO</t>
  </si>
  <si>
    <t>LAPICERO ROJO</t>
  </si>
  <si>
    <t>CINTA BLANCA</t>
  </si>
  <si>
    <t>GRAPADORA</t>
  </si>
  <si>
    <t>SACA GRAPAS</t>
  </si>
  <si>
    <t>GRAPAS</t>
  </si>
  <si>
    <t>PAPEL CARBON</t>
  </si>
  <si>
    <t>CALCULADORA</t>
  </si>
  <si>
    <t>MOUSE</t>
  </si>
  <si>
    <t>GOMAS ELASTICAS</t>
  </si>
  <si>
    <t>MARCADORES AZUL</t>
  </si>
  <si>
    <t>MARCADOR PUNTA FINA NEGRO</t>
  </si>
  <si>
    <t xml:space="preserve">MARCADORES NEGRO </t>
  </si>
  <si>
    <t>CUADERNO</t>
  </si>
  <si>
    <t>PILAS AAA</t>
  </si>
  <si>
    <t>PILA 9V1</t>
  </si>
  <si>
    <t>PILAS AA</t>
  </si>
  <si>
    <t>FORMULARIO DE RECIBO</t>
  </si>
  <si>
    <t>FORMULARIO DE FACTURA</t>
  </si>
  <si>
    <t>LAPIZ DE CARBON</t>
  </si>
  <si>
    <t>BORRADOR</t>
  </si>
  <si>
    <t>PAPEL LEGAL</t>
  </si>
  <si>
    <t>FORMULARIO DE PREFORMA</t>
  </si>
  <si>
    <t>TINTA BHOTHER 5001 C AZUL</t>
  </si>
  <si>
    <t>TINTA BHOTHER 5001 M MAGENTA</t>
  </si>
  <si>
    <t>TINTA EPSON 544 AMARILLA</t>
  </si>
  <si>
    <t xml:space="preserve">TINTA EPSON 544 MAGENTA </t>
  </si>
  <si>
    <t>TINTA EPSON 504 AMARILLA</t>
  </si>
  <si>
    <t>TINTA EPSON 504 AZUL</t>
  </si>
  <si>
    <t>TINTA EPSON 504 MAGENTA</t>
  </si>
  <si>
    <t>TINTA EPSON 504 NEGRA</t>
  </si>
  <si>
    <t>TINTA EPSON 673 MAGENTA</t>
  </si>
  <si>
    <t>TINTA EPSON 673 AZUL</t>
  </si>
  <si>
    <t>TINTA EPSON 673 NEGRA</t>
  </si>
  <si>
    <t>TINTA HP GT 52 AMARILLA</t>
  </si>
  <si>
    <t>TINTA HO GT 52 AZUL</t>
  </si>
  <si>
    <t>TINTA HP GT 52 MAGENTA</t>
  </si>
  <si>
    <t xml:space="preserve">TINTA EPSON 664 NEGRA </t>
  </si>
  <si>
    <t>TINTA EPSON 664 MAGENTA</t>
  </si>
  <si>
    <t>TINTA EPSON 664 AZUL</t>
  </si>
  <si>
    <t>TINTA EPSON 664 AMARILLA</t>
  </si>
  <si>
    <t>TINTA CANON #16 AMARILLA</t>
  </si>
  <si>
    <t>TINTA CANON #16 MAGENTA</t>
  </si>
  <si>
    <t>TINTA CANON #16 AZUL</t>
  </si>
  <si>
    <t>TINTA DYE AZUL</t>
  </si>
  <si>
    <t>PILA  PARA PESO</t>
  </si>
  <si>
    <t>CINTA MAQ. DE LABORATORIO</t>
  </si>
  <si>
    <t>CARTUCHOS</t>
  </si>
  <si>
    <t>BOMBILLO</t>
  </si>
  <si>
    <t>TONER 285 A</t>
  </si>
  <si>
    <t>TONER 217 A</t>
  </si>
  <si>
    <t>TONER 280 A</t>
  </si>
  <si>
    <t>TONER 230 A</t>
  </si>
  <si>
    <t>TONER 283 A</t>
  </si>
  <si>
    <t>RECIBO DE ODONTOLOGIA</t>
  </si>
  <si>
    <t>MACHO HEMBRA</t>
  </si>
  <si>
    <t>SOBRE TIMBRADO</t>
  </si>
  <si>
    <t>TIJERA</t>
  </si>
  <si>
    <t>FECHA</t>
  </si>
  <si>
    <t>ARTICULOS / DESCRIPCION</t>
  </si>
  <si>
    <t>CANTIDAD/UDES</t>
  </si>
  <si>
    <t>PRECIO C/U</t>
  </si>
  <si>
    <t>VALOR TOTAL</t>
  </si>
  <si>
    <t>TINTA BHOTHER 5001 Y AMARILLA</t>
  </si>
  <si>
    <t>TINTA CANON #16 NEGRA</t>
  </si>
  <si>
    <t>TINTA PARA SELLO</t>
  </si>
  <si>
    <t>TINTA EPSON 544 NEGRA</t>
  </si>
  <si>
    <t>TINTA EPSON 544 AZUL</t>
  </si>
  <si>
    <t>LAPICERO VERDE</t>
  </si>
  <si>
    <t>TONER 125 A</t>
  </si>
  <si>
    <t>LIC. ESCARLIN ELIZABETH GIL NUÑEZ</t>
  </si>
  <si>
    <t>TINTA 544 NEGRA</t>
  </si>
  <si>
    <t>TINTA 544 AZUL</t>
  </si>
  <si>
    <t>TINTA 544 ROJA</t>
  </si>
  <si>
    <t>TINTA 504 NEGRA</t>
  </si>
  <si>
    <t>TINTA 504 AZUL</t>
  </si>
  <si>
    <t>TINTA 504 MAGENTA</t>
  </si>
  <si>
    <t>CINTA DOBLE CARA</t>
  </si>
  <si>
    <t>FACTURA DE ODONTOLOGIA</t>
  </si>
  <si>
    <t>CINTA TRANSPARENTE</t>
  </si>
  <si>
    <t>RESMA DE PAPEL 8.5 X 11</t>
  </si>
  <si>
    <t xml:space="preserve">POSTIN </t>
  </si>
  <si>
    <t>POSTIN DIVISORES</t>
  </si>
  <si>
    <t>MEMORIA USB</t>
  </si>
  <si>
    <t>CLIP GRANDE</t>
  </si>
  <si>
    <t>CLIP PEQUEÑO</t>
  </si>
  <si>
    <t>MARCADOR ROJO</t>
  </si>
  <si>
    <t>FOLDER DOBLE PAKCT(CON BOLSILLO)</t>
  </si>
  <si>
    <t>FOLDER VERDE</t>
  </si>
  <si>
    <t>TINTA BHOTHER D60 BK NEGRA</t>
  </si>
  <si>
    <t>TINTA HP GT 53 NEGRA</t>
  </si>
  <si>
    <t>TINTA NEGRA UNIVERSAL HP-BROTHER</t>
  </si>
  <si>
    <t>SOBRE/ SONOGRAFIA</t>
  </si>
  <si>
    <t>TONER 226 X/A</t>
  </si>
  <si>
    <t>SACA PUNTAS</t>
  </si>
  <si>
    <t>REGLA</t>
  </si>
  <si>
    <t>CARPETA ACORDEON</t>
  </si>
  <si>
    <t>CERA PARA CONTAR</t>
  </si>
  <si>
    <t>CARTULINA</t>
  </si>
  <si>
    <t>CINTA VERDE</t>
  </si>
  <si>
    <t>LIQUID PAPER</t>
  </si>
  <si>
    <t>CLIP BANDER GRANDE</t>
  </si>
  <si>
    <t>CLIPP BANDER PEQUEÑO</t>
  </si>
  <si>
    <t>TARGETA DE CITA</t>
  </si>
  <si>
    <t>TALONARIO DE EXTRANJERIA</t>
  </si>
  <si>
    <t>SOBRE MANILA GRANDE</t>
  </si>
  <si>
    <t>SOBRE MANILA PEQUEÑO</t>
  </si>
  <si>
    <t>MARCADOR PUNTA FINA ROJO</t>
  </si>
  <si>
    <t>TARJETA DE CITA ODONTOLOGIA</t>
  </si>
  <si>
    <t>FOLDER PEQUEÑO</t>
  </si>
  <si>
    <t>TOTAL GENERAL</t>
  </si>
  <si>
    <t>SUPERVISORA DE ALMACEM Y SUMINISTROS</t>
  </si>
  <si>
    <t>BOMBILLO 100W ELECTRA CLEAR</t>
  </si>
  <si>
    <t>CAJA LAPICERO AZUL</t>
  </si>
  <si>
    <t>TALONARIO RECIBO OBIS</t>
  </si>
  <si>
    <t>MARACDOR PUNTA FINA AZUL</t>
  </si>
  <si>
    <t>MARCADOR DE PIZARRA AZUL</t>
  </si>
  <si>
    <t>MARCADOR PUNTA FINA ROJA</t>
  </si>
  <si>
    <t>REPORTE ENTRADA  MES DE JULIO</t>
  </si>
  <si>
    <t>MARCADOR PUNTA FINA AZUL</t>
  </si>
  <si>
    <t>MARACADOR DE PIZARRA</t>
  </si>
  <si>
    <t>INVENTARIO AL 31 DE JULIO 2025</t>
  </si>
  <si>
    <t>BANDER CLIPS GRANDE</t>
  </si>
  <si>
    <t>BANDERCLIPS PEQUEÑO</t>
  </si>
  <si>
    <t>CARPETA 4 PUL SMART</t>
  </si>
  <si>
    <t>CABEZAL HP BLACK</t>
  </si>
  <si>
    <t>CABEZALHP TRICOLOR</t>
  </si>
  <si>
    <t>CARTUCHO</t>
  </si>
  <si>
    <t>CERA</t>
  </si>
  <si>
    <t>CINTA EPSON LABORATORIO</t>
  </si>
  <si>
    <t xml:space="preserve">CLIP PEQUEÑO </t>
  </si>
  <si>
    <t>FACTURA EXTRANJEROS</t>
  </si>
  <si>
    <t>FORMULARIO D EFACTURA</t>
  </si>
  <si>
    <t>FOLDER LARGO</t>
  </si>
  <si>
    <t>FOLDER PEQUEÑOS</t>
  </si>
  <si>
    <t>FOLDER CON BOLSILLO</t>
  </si>
  <si>
    <t>FOLDER O CARPETA ACORDEON</t>
  </si>
  <si>
    <t>GRAPADORA INDUSTRIAL</t>
  </si>
  <si>
    <t>GRAPA</t>
  </si>
  <si>
    <t>KIT MANTENIMIENTO</t>
  </si>
  <si>
    <t>LAPIZ CARBON</t>
  </si>
  <si>
    <t>MARCADOR AZUL</t>
  </si>
  <si>
    <t>MARCADOR NEGRO</t>
  </si>
  <si>
    <t>OFI-RING 3 AROS</t>
  </si>
  <si>
    <t>PILAS DURACEL AA</t>
  </si>
  <si>
    <t>PILAS DURACELL AAA</t>
  </si>
  <si>
    <t>PILAS 9V1</t>
  </si>
  <si>
    <t>PILA PARA PESO</t>
  </si>
  <si>
    <t>POSTIT</t>
  </si>
  <si>
    <t>POSTIT DIVISORES</t>
  </si>
  <si>
    <t>RECIBO ODONTOLOGIA</t>
  </si>
  <si>
    <t>RESALTADORES</t>
  </si>
  <si>
    <t xml:space="preserve">SACA PUNTA </t>
  </si>
  <si>
    <t>SOBRE PARA SONOGRAFIA</t>
  </si>
  <si>
    <t>TALONARIO DE EXTRANJERO</t>
  </si>
  <si>
    <t>TARJETAS DE CITA ARCHIVO Y SAI</t>
  </si>
  <si>
    <t>TINTA PASA SELLO</t>
  </si>
  <si>
    <t>TINTA IMPRESORA HP GT 53  NEGRA</t>
  </si>
  <si>
    <t>TINTA EPSON 664 NEGRA</t>
  </si>
  <si>
    <t>TINTA 673 AZUL</t>
  </si>
  <si>
    <t>TINTA 673 MAGENTA</t>
  </si>
  <si>
    <t>TINTA 673 NEGRA</t>
  </si>
  <si>
    <t>TINTA CANON # 16 AMARILLA</t>
  </si>
  <si>
    <t>TINTA CANON#16 MAGENTA</t>
  </si>
  <si>
    <t>TINTA BROTHER 5001 Y AMARILLA</t>
  </si>
  <si>
    <t>TINTA UNIVERSAL HP-BROTHER</t>
  </si>
  <si>
    <t>TINTA BROTHER 500 1C AZUL</t>
  </si>
  <si>
    <t>TINTA BROTHER 500 1M MAGENTA</t>
  </si>
  <si>
    <t>TINTA BROTHER D60 BK NEGRA</t>
  </si>
  <si>
    <t>TINTA D Y E AZUL</t>
  </si>
  <si>
    <t>TINTA GT52 AMARILLA</t>
  </si>
  <si>
    <t>TINTA GT52 MEGENTA</t>
  </si>
  <si>
    <t>TINTA GT52 AZUL</t>
  </si>
  <si>
    <t>TINTA 544 AMARILLA</t>
  </si>
  <si>
    <t>TONER 285A</t>
  </si>
  <si>
    <t>TONER 125</t>
  </si>
  <si>
    <t>TONER 32 A</t>
  </si>
  <si>
    <t>REPORTE ENTRADA RESUMEN MES DE AGOSTO</t>
  </si>
  <si>
    <t>RESMA DE PAPEL</t>
  </si>
  <si>
    <t>DRUM LT HP CF232A (TONER 32A)</t>
  </si>
  <si>
    <t>KIT DE MANTENIMIENTO PARA CANON MC-G01</t>
  </si>
  <si>
    <t>CABEZAL HP TRICOLOR</t>
  </si>
  <si>
    <t>LAPICEROS ROJO</t>
  </si>
  <si>
    <t>CINTA EMPAQUE</t>
  </si>
  <si>
    <t>BANDAS ELASTICAS</t>
  </si>
  <si>
    <t xml:space="preserve">TALONARIO DE RECIBO </t>
  </si>
  <si>
    <t>FOLDER LEGAL</t>
  </si>
  <si>
    <t>TINTA 544 AMARILLO</t>
  </si>
  <si>
    <t>TINTA 544 MAGENTA</t>
  </si>
  <si>
    <t>TINTA#16 NEGRA</t>
  </si>
  <si>
    <t>SOBRE BLANCO#10</t>
  </si>
  <si>
    <t>GANCHO HEMBRA MACHO</t>
  </si>
  <si>
    <t>SACA PUNTAL METAL</t>
  </si>
  <si>
    <t>REGLA PLASTICA #12</t>
  </si>
  <si>
    <t>TINTA GOTAS</t>
  </si>
  <si>
    <t>RESMA OFFICEPO 8 1 / 2X11</t>
  </si>
  <si>
    <t>RESMA 8 1 /2X14 OFFIDEPRO</t>
  </si>
  <si>
    <t>POSTIN</t>
  </si>
  <si>
    <t>CINTA BLANCA MAQUINTEL</t>
  </si>
  <si>
    <t>GRAPADORA MEDIANA</t>
  </si>
  <si>
    <t>CORRECTOR</t>
  </si>
  <si>
    <t>CLIC GRANDE</t>
  </si>
  <si>
    <t>CLIC PEQUEÑO</t>
  </si>
  <si>
    <t>RESALTADOR</t>
  </si>
  <si>
    <t>MARCADOR PERMANENTE AZUL</t>
  </si>
  <si>
    <t>MARCADOR PERMANENTE ROJO</t>
  </si>
  <si>
    <t>FOLDERS</t>
  </si>
  <si>
    <t>TONER 226A</t>
  </si>
  <si>
    <t>ARCHIVO ACORDEON</t>
  </si>
  <si>
    <t>LAPIZ EN COLORES</t>
  </si>
  <si>
    <t>SOBRE PLASTICOS</t>
  </si>
  <si>
    <t xml:space="preserve">                                                                                                 INVENTARIO AL 30 DE SEPTIEMBRE 2025</t>
  </si>
  <si>
    <t xml:space="preserve">                                                                                      INVENTARIO AL 29 DE AGOSTO 2025</t>
  </si>
  <si>
    <t>REPORTE ENTRADA RESUMEN MES DE SEPTIEMBRE</t>
  </si>
  <si>
    <t>SOBRE PLASTICO</t>
  </si>
  <si>
    <t>FOLDER ACORDEON</t>
  </si>
  <si>
    <t>GRAPADORA STUDMARK</t>
  </si>
  <si>
    <t>CAJA LAPIZ STABILO</t>
  </si>
  <si>
    <t>PEGAMENTO BLANCO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</si>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</sst>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RD$&quot;* #,##0.00_);_(&quot;RD$&quot;* \(#,##0.00\);_(&quot;RD$&quot;* &quot;-&quot;??_);_(@_)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Arial Black"/>
      <family val="2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Arial Black"/>
      <family val="2"/>
    </font>
    <font>
      <b/>
      <sz val="14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1"/>
      <color theme="9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20"/>
      <name val="Arial Black"/>
      <family val="2"/>
    </font>
    <font>
      <b/>
      <sz val="24"/>
      <color rgb="FFC00000"/>
      <name val="Calibri"/>
      <family val="2"/>
      <scheme val="minor"/>
    </font>
    <font>
      <b/>
      <sz val="24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24"/>
      <name val="Arial Black"/>
      <family val="2"/>
    </font>
    <font>
      <b/>
      <sz val="24"/>
      <color theme="9"/>
      <name val="Calibri"/>
      <family val="2"/>
      <scheme val="minor"/>
    </font>
    <font>
      <sz val="20"/>
      <color theme="1"/>
      <name val="Arial Black"/>
      <family val="2"/>
    </font>
    <font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8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rgb="FF0070C0"/>
      <name val="Arial Black"/>
      <family val="2"/>
    </font>
    <font>
      <b/>
      <sz val="16"/>
      <color rgb="FF0070C0"/>
      <name val="Arial Black"/>
      <family val="2"/>
    </font>
    <font>
      <b/>
      <sz val="16"/>
      <color rgb="FFFF0000"/>
      <name val="Arial Black"/>
      <family val="2"/>
    </font>
    <font>
      <b/>
      <sz val="28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2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2" borderId="0" xfId="0" applyFont="1" applyFill="1"/>
    <xf numFmtId="0" fontId="4" fillId="2" borderId="0" xfId="0" applyFont="1" applyFill="1"/>
    <xf numFmtId="0" fontId="6" fillId="0" borderId="0" xfId="0" applyFont="1"/>
    <xf numFmtId="14" fontId="5" fillId="2" borderId="1" xfId="0" applyNumberFormat="1" applyFont="1" applyFill="1" applyBorder="1" applyAlignment="1">
      <alignment horizontal="left"/>
    </xf>
    <xf numFmtId="0" fontId="2" fillId="0" borderId="1" xfId="0" applyFont="1" applyBorder="1"/>
    <xf numFmtId="0" fontId="6" fillId="0" borderId="1" xfId="0" applyFont="1" applyBorder="1"/>
    <xf numFmtId="0" fontId="5" fillId="0" borderId="1" xfId="0" applyFont="1" applyBorder="1"/>
    <xf numFmtId="0" fontId="5" fillId="0" borderId="1" xfId="0" applyFont="1" applyBorder="1" applyAlignment="1">
      <alignment horizontal="left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1" xfId="0" applyFont="1" applyBorder="1"/>
    <xf numFmtId="0" fontId="11" fillId="0" borderId="2" xfId="0" applyFont="1" applyBorder="1"/>
    <xf numFmtId="44" fontId="5" fillId="0" borderId="1" xfId="1" applyFont="1" applyBorder="1"/>
    <xf numFmtId="0" fontId="12" fillId="0" borderId="0" xfId="0" applyFont="1"/>
    <xf numFmtId="0" fontId="2" fillId="0" borderId="1" xfId="0" applyFont="1" applyBorder="1" applyAlignment="1">
      <alignment horizontal="left"/>
    </xf>
    <xf numFmtId="0" fontId="13" fillId="0" borderId="1" xfId="0" applyFont="1" applyBorder="1"/>
    <xf numFmtId="0" fontId="13" fillId="0" borderId="2" xfId="0" applyFont="1" applyBorder="1"/>
    <xf numFmtId="0" fontId="14" fillId="3" borderId="1" xfId="0" applyFont="1" applyFill="1" applyBorder="1"/>
    <xf numFmtId="0" fontId="14" fillId="3" borderId="3" xfId="0" applyFont="1" applyFill="1" applyBorder="1"/>
    <xf numFmtId="0" fontId="14" fillId="3" borderId="4" xfId="0" applyFont="1" applyFill="1" applyBorder="1"/>
    <xf numFmtId="14" fontId="14" fillId="3" borderId="5" xfId="0" applyNumberFormat="1" applyFont="1" applyFill="1" applyBorder="1" applyAlignment="1">
      <alignment horizontal="left"/>
    </xf>
    <xf numFmtId="0" fontId="14" fillId="3" borderId="6" xfId="0" applyFont="1" applyFill="1" applyBorder="1"/>
    <xf numFmtId="14" fontId="15" fillId="4" borderId="1" xfId="0" applyNumberFormat="1" applyFont="1" applyFill="1" applyBorder="1" applyAlignment="1">
      <alignment horizontal="left"/>
    </xf>
    <xf numFmtId="14" fontId="14" fillId="0" borderId="1" xfId="0" applyNumberFormat="1" applyFont="1" applyBorder="1" applyAlignment="1">
      <alignment horizontal="left"/>
    </xf>
    <xf numFmtId="0" fontId="14" fillId="0" borderId="3" xfId="0" applyFont="1" applyBorder="1"/>
    <xf numFmtId="44" fontId="14" fillId="0" borderId="1" xfId="1" applyFont="1" applyBorder="1"/>
    <xf numFmtId="164" fontId="14" fillId="0" borderId="1" xfId="0" applyNumberFormat="1" applyFont="1" applyBorder="1"/>
    <xf numFmtId="0" fontId="14" fillId="0" borderId="3" xfId="0" applyFont="1" applyBorder="1" applyAlignment="1">
      <alignment horizontal="right"/>
    </xf>
    <xf numFmtId="0" fontId="16" fillId="0" borderId="0" xfId="0" applyFont="1"/>
    <xf numFmtId="0" fontId="17" fillId="0" borderId="0" xfId="0" applyFont="1"/>
    <xf numFmtId="0" fontId="14" fillId="0" borderId="0" xfId="0" applyFont="1"/>
    <xf numFmtId="0" fontId="13" fillId="0" borderId="0" xfId="0" applyFont="1"/>
    <xf numFmtId="0" fontId="18" fillId="0" borderId="0" xfId="0" applyFont="1"/>
    <xf numFmtId="0" fontId="5" fillId="2" borderId="1" xfId="0" applyFont="1" applyFill="1" applyBorder="1"/>
    <xf numFmtId="43" fontId="5" fillId="0" borderId="1" xfId="0" applyNumberFormat="1" applyFont="1" applyBorder="1"/>
    <xf numFmtId="0" fontId="5" fillId="0" borderId="5" xfId="0" applyFont="1" applyBorder="1"/>
    <xf numFmtId="0" fontId="19" fillId="0" borderId="0" xfId="0" applyFont="1"/>
    <xf numFmtId="44" fontId="19" fillId="0" borderId="0" xfId="0" applyNumberFormat="1" applyFont="1"/>
    <xf numFmtId="0" fontId="5" fillId="0" borderId="3" xfId="0" applyFont="1" applyBorder="1"/>
    <xf numFmtId="0" fontId="2" fillId="0" borderId="8" xfId="0" applyFont="1" applyBorder="1"/>
    <xf numFmtId="0" fontId="5" fillId="2" borderId="8" xfId="0" applyFont="1" applyFill="1" applyBorder="1"/>
    <xf numFmtId="0" fontId="2" fillId="2" borderId="8" xfId="0" applyFont="1" applyFill="1" applyBorder="1"/>
    <xf numFmtId="0" fontId="6" fillId="5" borderId="0" xfId="0" applyFont="1" applyFill="1"/>
    <xf numFmtId="0" fontId="2" fillId="5" borderId="1" xfId="0" applyFont="1" applyFill="1" applyBorder="1"/>
    <xf numFmtId="43" fontId="5" fillId="5" borderId="1" xfId="0" applyNumberFormat="1" applyFont="1" applyFill="1" applyBorder="1"/>
    <xf numFmtId="0" fontId="5" fillId="5" borderId="1" xfId="0" applyFont="1" applyFill="1" applyBorder="1"/>
    <xf numFmtId="0" fontId="6" fillId="5" borderId="1" xfId="0" applyFont="1" applyFill="1" applyBorder="1"/>
    <xf numFmtId="0" fontId="5" fillId="5" borderId="1" xfId="0" applyFont="1" applyFill="1" applyBorder="1" applyAlignment="1">
      <alignment horizontal="left"/>
    </xf>
    <xf numFmtId="0" fontId="20" fillId="0" borderId="0" xfId="0" applyFont="1"/>
    <xf numFmtId="0" fontId="21" fillId="2" borderId="0" xfId="0" applyFont="1" applyFill="1"/>
    <xf numFmtId="0" fontId="20" fillId="2" borderId="0" xfId="0" applyFont="1" applyFill="1"/>
    <xf numFmtId="0" fontId="22" fillId="0" borderId="0" xfId="0" applyFont="1"/>
    <xf numFmtId="0" fontId="21" fillId="2" borderId="1" xfId="0" applyFont="1" applyFill="1" applyBorder="1"/>
    <xf numFmtId="0" fontId="23" fillId="0" borderId="1" xfId="0" applyFont="1" applyBorder="1"/>
    <xf numFmtId="0" fontId="24" fillId="0" borderId="1" xfId="0" applyFont="1" applyBorder="1"/>
    <xf numFmtId="43" fontId="21" fillId="0" borderId="1" xfId="0" applyNumberFormat="1" applyFont="1" applyBorder="1"/>
    <xf numFmtId="0" fontId="21" fillId="0" borderId="1" xfId="0" applyFont="1" applyBorder="1"/>
    <xf numFmtId="0" fontId="22" fillId="0" borderId="1" xfId="0" applyFont="1" applyBorder="1"/>
    <xf numFmtId="0" fontId="21" fillId="0" borderId="5" xfId="0" applyFont="1" applyBorder="1"/>
    <xf numFmtId="0" fontId="21" fillId="5" borderId="1" xfId="0" applyFont="1" applyFill="1" applyBorder="1"/>
    <xf numFmtId="0" fontId="21" fillId="5" borderId="5" xfId="0" applyFont="1" applyFill="1" applyBorder="1"/>
    <xf numFmtId="0" fontId="25" fillId="0" borderId="1" xfId="0" applyFont="1" applyBorder="1"/>
    <xf numFmtId="0" fontId="26" fillId="0" borderId="1" xfId="0" applyFont="1" applyBorder="1"/>
    <xf numFmtId="0" fontId="25" fillId="5" borderId="1" xfId="0" applyFont="1" applyFill="1" applyBorder="1"/>
    <xf numFmtId="0" fontId="5" fillId="5" borderId="5" xfId="0" applyFont="1" applyFill="1" applyBorder="1"/>
    <xf numFmtId="0" fontId="26" fillId="5" borderId="1" xfId="0" applyFont="1" applyFill="1" applyBorder="1"/>
    <xf numFmtId="0" fontId="21" fillId="2" borderId="8" xfId="0" applyFont="1" applyFill="1" applyBorder="1"/>
    <xf numFmtId="0" fontId="22" fillId="5" borderId="0" xfId="0" applyFont="1" applyFill="1"/>
    <xf numFmtId="14" fontId="21" fillId="2" borderId="5" xfId="0" applyNumberFormat="1" applyFont="1" applyFill="1" applyBorder="1" applyAlignment="1">
      <alignment horizontal="left"/>
    </xf>
    <xf numFmtId="0" fontId="23" fillId="0" borderId="3" xfId="0" applyFont="1" applyBorder="1"/>
    <xf numFmtId="164" fontId="21" fillId="5" borderId="1" xfId="1" applyNumberFormat="1" applyFont="1" applyFill="1" applyBorder="1"/>
    <xf numFmtId="0" fontId="23" fillId="0" borderId="1" xfId="0" applyFont="1" applyBorder="1" applyAlignment="1">
      <alignment horizontal="left"/>
    </xf>
    <xf numFmtId="43" fontId="21" fillId="5" borderId="1" xfId="0" applyNumberFormat="1" applyFont="1" applyFill="1" applyBorder="1"/>
    <xf numFmtId="0" fontId="21" fillId="0" borderId="3" xfId="0" applyFont="1" applyBorder="1"/>
    <xf numFmtId="0" fontId="21" fillId="0" borderId="4" xfId="0" applyFont="1" applyBorder="1"/>
    <xf numFmtId="0" fontId="23" fillId="0" borderId="1" xfId="0" applyFont="1" applyFill="1" applyBorder="1"/>
    <xf numFmtId="0" fontId="21" fillId="0" borderId="1" xfId="0" applyFont="1" applyFill="1" applyBorder="1"/>
    <xf numFmtId="0" fontId="23" fillId="0" borderId="5" xfId="0" applyFont="1" applyFill="1" applyBorder="1"/>
    <xf numFmtId="0" fontId="24" fillId="0" borderId="5" xfId="0" applyFont="1" applyBorder="1"/>
    <xf numFmtId="164" fontId="21" fillId="5" borderId="5" xfId="1" applyNumberFormat="1" applyFont="1" applyFill="1" applyBorder="1"/>
    <xf numFmtId="0" fontId="23" fillId="0" borderId="9" xfId="0" applyFont="1" applyFill="1" applyBorder="1"/>
    <xf numFmtId="0" fontId="21" fillId="0" borderId="10" xfId="0" applyFont="1" applyBorder="1"/>
    <xf numFmtId="0" fontId="24" fillId="0" borderId="10" xfId="0" applyFont="1" applyBorder="1"/>
    <xf numFmtId="0" fontId="5" fillId="3" borderId="1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4" xfId="0" applyFont="1" applyFill="1" applyBorder="1" applyAlignment="1">
      <alignment vertical="center"/>
    </xf>
    <xf numFmtId="14" fontId="5" fillId="3" borderId="5" xfId="0" applyNumberFormat="1" applyFont="1" applyFill="1" applyBorder="1" applyAlignment="1">
      <alignment horizontal="left" vertical="center"/>
    </xf>
    <xf numFmtId="0" fontId="5" fillId="3" borderId="6" xfId="0" applyFont="1" applyFill="1" applyBorder="1" applyAlignment="1">
      <alignment vertical="center"/>
    </xf>
    <xf numFmtId="14" fontId="2" fillId="4" borderId="1" xfId="0" applyNumberFormat="1" applyFont="1" applyFill="1" applyBorder="1" applyAlignment="1">
      <alignment horizontal="left" vertical="center"/>
    </xf>
    <xf numFmtId="14" fontId="5" fillId="0" borderId="1" xfId="0" applyNumberFormat="1" applyFont="1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44" fontId="5" fillId="0" borderId="1" xfId="1" applyFont="1" applyBorder="1" applyAlignment="1">
      <alignment vertical="center"/>
    </xf>
    <xf numFmtId="164" fontId="5" fillId="0" borderId="1" xfId="0" applyNumberFormat="1" applyFont="1" applyBorder="1" applyAlignment="1">
      <alignment vertical="center"/>
    </xf>
    <xf numFmtId="14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14" fontId="2" fillId="0" borderId="1" xfId="0" applyNumberFormat="1" applyFont="1" applyBorder="1" applyAlignment="1">
      <alignment vertical="top"/>
    </xf>
    <xf numFmtId="0" fontId="27" fillId="0" borderId="10" xfId="0" applyFont="1" applyBorder="1"/>
    <xf numFmtId="14" fontId="5" fillId="2" borderId="5" xfId="0" applyNumberFormat="1" applyFont="1" applyFill="1" applyBorder="1" applyAlignment="1">
      <alignment horizontal="left"/>
    </xf>
    <xf numFmtId="0" fontId="2" fillId="0" borderId="3" xfId="0" applyFont="1" applyBorder="1"/>
    <xf numFmtId="164" fontId="5" fillId="5" borderId="1" xfId="1" applyNumberFormat="1" applyFont="1" applyFill="1" applyBorder="1"/>
    <xf numFmtId="0" fontId="5" fillId="0" borderId="4" xfId="0" applyFont="1" applyBorder="1"/>
    <xf numFmtId="0" fontId="5" fillId="0" borderId="1" xfId="0" applyFont="1" applyFill="1" applyBorder="1"/>
    <xf numFmtId="0" fontId="2" fillId="0" borderId="1" xfId="0" applyFont="1" applyFill="1" applyBorder="1"/>
    <xf numFmtId="0" fontId="2" fillId="6" borderId="1" xfId="0" applyFont="1" applyFill="1" applyBorder="1"/>
    <xf numFmtId="164" fontId="5" fillId="0" borderId="1" xfId="1" applyNumberFormat="1" applyFont="1" applyFill="1" applyBorder="1"/>
    <xf numFmtId="0" fontId="2" fillId="0" borderId="5" xfId="0" applyFont="1" applyFill="1" applyBorder="1"/>
    <xf numFmtId="0" fontId="25" fillId="0" borderId="5" xfId="0" applyFont="1" applyBorder="1"/>
    <xf numFmtId="0" fontId="2" fillId="6" borderId="5" xfId="0" applyFont="1" applyFill="1" applyBorder="1"/>
    <xf numFmtId="164" fontId="5" fillId="5" borderId="5" xfId="1" applyNumberFormat="1" applyFont="1" applyFill="1" applyBorder="1"/>
    <xf numFmtId="0" fontId="2" fillId="0" borderId="9" xfId="0" applyFont="1" applyFill="1" applyBorder="1"/>
    <xf numFmtId="0" fontId="5" fillId="0" borderId="10" xfId="0" applyFont="1" applyBorder="1"/>
    <xf numFmtId="0" fontId="5" fillId="0" borderId="9" xfId="0" applyFont="1" applyBorder="1"/>
    <xf numFmtId="0" fontId="25" fillId="0" borderId="10" xfId="0" applyFont="1" applyBorder="1"/>
    <xf numFmtId="0" fontId="28" fillId="3" borderId="1" xfId="0" applyFont="1" applyFill="1" applyBorder="1"/>
    <xf numFmtId="0" fontId="28" fillId="3" borderId="3" xfId="0" applyFont="1" applyFill="1" applyBorder="1"/>
    <xf numFmtId="0" fontId="28" fillId="3" borderId="4" xfId="0" applyFont="1" applyFill="1" applyBorder="1"/>
    <xf numFmtId="14" fontId="28" fillId="3" borderId="5" xfId="0" applyNumberFormat="1" applyFont="1" applyFill="1" applyBorder="1" applyAlignment="1">
      <alignment horizontal="left"/>
    </xf>
    <xf numFmtId="0" fontId="28" fillId="3" borderId="6" xfId="0" applyFont="1" applyFill="1" applyBorder="1"/>
    <xf numFmtId="14" fontId="29" fillId="4" borderId="1" xfId="0" applyNumberFormat="1" applyFont="1" applyFill="1" applyBorder="1" applyAlignment="1">
      <alignment horizontal="left"/>
    </xf>
    <xf numFmtId="14" fontId="28" fillId="0" borderId="1" xfId="0" applyNumberFormat="1" applyFont="1" applyBorder="1" applyAlignment="1">
      <alignment horizontal="left"/>
    </xf>
    <xf numFmtId="0" fontId="28" fillId="0" borderId="3" xfId="0" applyFont="1" applyBorder="1"/>
    <xf numFmtId="44" fontId="28" fillId="0" borderId="1" xfId="1" applyFont="1" applyBorder="1"/>
    <xf numFmtId="164" fontId="28" fillId="0" borderId="1" xfId="0" applyNumberFormat="1" applyFont="1" applyBorder="1"/>
    <xf numFmtId="14" fontId="29" fillId="0" borderId="1" xfId="0" applyNumberFormat="1" applyFont="1" applyBorder="1" applyAlignment="1">
      <alignment horizontal="left"/>
    </xf>
    <xf numFmtId="0" fontId="29" fillId="0" borderId="1" xfId="0" applyFont="1" applyBorder="1"/>
    <xf numFmtId="0" fontId="30" fillId="0" borderId="10" xfId="0" applyFont="1" applyBorder="1"/>
    <xf numFmtId="4" fontId="30" fillId="0" borderId="11" xfId="0" applyNumberFormat="1" applyFont="1" applyBorder="1"/>
    <xf numFmtId="0" fontId="31" fillId="5" borderId="10" xfId="0" applyFont="1" applyFill="1" applyBorder="1"/>
    <xf numFmtId="164" fontId="31" fillId="5" borderId="11" xfId="1" applyNumberFormat="1" applyFont="1" applyFill="1" applyBorder="1"/>
    <xf numFmtId="0" fontId="27" fillId="0" borderId="0" xfId="0" applyFont="1"/>
    <xf numFmtId="44" fontId="27" fillId="0" borderId="0" xfId="1" applyFont="1"/>
    <xf numFmtId="44" fontId="27" fillId="0" borderId="11" xfId="1" applyFont="1" applyBorder="1"/>
    <xf numFmtId="0" fontId="20" fillId="0" borderId="7" xfId="0" applyFont="1" applyBorder="1"/>
    <xf numFmtId="0" fontId="23" fillId="0" borderId="0" xfId="0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1381125</xdr:colOff>
      <xdr:row>1</xdr:row>
      <xdr:rowOff>542925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905125" cy="13144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38101</xdr:rowOff>
    </xdr:from>
    <xdr:to>
      <xdr:col>0</xdr:col>
      <xdr:colOff>3019424</xdr:colOff>
      <xdr:row>2</xdr:row>
      <xdr:rowOff>609600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1"/>
          <a:ext cx="3019424" cy="1076324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INVENTARIO%20DE%20ALMACEN%20JULIO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TRADA RESUMEN"/>
      <sheetName val="RESMA DE PAPEL 8.5 X 11"/>
      <sheetName val="BANDER CLIPS  GRANDE"/>
      <sheetName val="BANDER CLIPS PEQUEÑO"/>
      <sheetName val="BOMBILLO"/>
      <sheetName val="BORRADOR"/>
      <sheetName val="CARPETA 4 PUL SMART"/>
      <sheetName val=" CARTUCHO DE TINTA"/>
      <sheetName val="CARTULINA"/>
      <sheetName val="CALCULADORA"/>
      <sheetName val="CERA"/>
      <sheetName val="CINTA BLANCA"/>
      <sheetName val="CINTA TRANSPARENTE"/>
      <sheetName val="CINTA VERDE"/>
      <sheetName val="CINTA DOBLE CARA"/>
      <sheetName val="CINTA EPSON LAB"/>
      <sheetName val=" CLIP PEQUEÑO"/>
      <sheetName val="CLIP GRANDE"/>
      <sheetName val="CUADERNO"/>
      <sheetName val="FACTURA DE ODONTOLOGIA"/>
      <sheetName val="FACTURA DE EXTRANJEROS"/>
      <sheetName val="FORMULARIO DE FACTURA"/>
      <sheetName val="FORMULARIO DE RECIBO"/>
      <sheetName val="FOLDER LARGO"/>
      <sheetName val="FOLDER PEQUEÑOS"/>
      <sheetName val="FOLDER VERDE"/>
      <sheetName val="FORMULARIO PREFORMA"/>
      <sheetName val="FOLDER CON BOLSILLO"/>
      <sheetName val="FOLDER O CARPETA ACORDEON"/>
      <sheetName val="GRAPADORA"/>
      <sheetName val="GRAPADORA INDUSTRIAL"/>
      <sheetName val="GRAPAS"/>
      <sheetName val="GOMAS ELASTICAS"/>
      <sheetName val="LAPIZ DE CARBON"/>
      <sheetName val="LAPICERO "/>
      <sheetName val="LIQUID PAPER"/>
      <sheetName val="MACHO HEMBRA"/>
      <sheetName val="MARCADORES"/>
      <sheetName val="MEMORIA USB"/>
      <sheetName val="MOUSE"/>
      <sheetName val="OFI-RING 3 AROS"/>
      <sheetName val="PAPEL LEGAL"/>
      <sheetName val="PAPEL CARBON"/>
      <sheetName val="PILAS DURACEL "/>
      <sheetName val="PILA PARA PESO"/>
      <sheetName val="POSTIT"/>
      <sheetName val="POSTIN DIVISORES"/>
      <sheetName val="REGLA"/>
      <sheetName val="RECIBO DE ODONTOLOGIA"/>
      <sheetName val="RESALTADORES"/>
      <sheetName val="SACA PUNTA"/>
      <sheetName val="SACA GRAPAS"/>
      <sheetName val="SOBRE PARA SONOGRAFIA"/>
      <sheetName val="SOBRE TIMBRADO"/>
      <sheetName val="SOBRE MANILA GRANDE"/>
      <sheetName val="SOBRE MANILA PEQUEÑO "/>
      <sheetName val="TALONARIO DE EXTRANJERO"/>
      <sheetName val="TARJETA DE CITA ARCHIVO Y SAI"/>
      <sheetName val="TARJETA DE CITA ODONTOLOGIA"/>
      <sheetName val="TECLADO DE COMPUTADORA"/>
      <sheetName val="TIJERA"/>
      <sheetName val="TINTA PARA SELLO"/>
      <sheetName val="TINTA PARA IMPRESORA"/>
      <sheetName val="TONER"/>
      <sheetName val="CONSOLIDADO"/>
    </sheetNames>
    <sheetDataSet>
      <sheetData sheetId="0" refreshError="1"/>
      <sheetData sheetId="1">
        <row r="33">
          <cell r="D33">
            <v>126</v>
          </cell>
        </row>
      </sheetData>
      <sheetData sheetId="2">
        <row r="5">
          <cell r="E5">
            <v>1</v>
          </cell>
        </row>
      </sheetData>
      <sheetData sheetId="3">
        <row r="5">
          <cell r="E5">
            <v>1</v>
          </cell>
        </row>
      </sheetData>
      <sheetData sheetId="4" refreshError="1"/>
      <sheetData sheetId="5">
        <row r="5">
          <cell r="E5">
            <v>18</v>
          </cell>
        </row>
      </sheetData>
      <sheetData sheetId="6" refreshError="1"/>
      <sheetData sheetId="7" refreshError="1"/>
      <sheetData sheetId="8" refreshError="1"/>
      <sheetData sheetId="9">
        <row r="4">
          <cell r="E4">
            <v>4</v>
          </cell>
        </row>
      </sheetData>
      <sheetData sheetId="10">
        <row r="4">
          <cell r="E4">
            <v>2</v>
          </cell>
        </row>
      </sheetData>
      <sheetData sheetId="11">
        <row r="7">
          <cell r="E7">
            <v>35</v>
          </cell>
        </row>
      </sheetData>
      <sheetData sheetId="12" refreshError="1"/>
      <sheetData sheetId="13" refreshError="1"/>
      <sheetData sheetId="14" refreshError="1"/>
      <sheetData sheetId="15">
        <row r="4">
          <cell r="E4">
            <v>7</v>
          </cell>
        </row>
      </sheetData>
      <sheetData sheetId="16">
        <row r="5">
          <cell r="E5">
            <v>5</v>
          </cell>
        </row>
      </sheetData>
      <sheetData sheetId="17">
        <row r="5">
          <cell r="E5">
            <v>9</v>
          </cell>
        </row>
      </sheetData>
      <sheetData sheetId="18">
        <row r="19">
          <cell r="E19">
            <v>64</v>
          </cell>
        </row>
      </sheetData>
      <sheetData sheetId="19" refreshError="1"/>
      <sheetData sheetId="20" refreshError="1"/>
      <sheetData sheetId="21">
        <row r="4">
          <cell r="E4">
            <v>10</v>
          </cell>
        </row>
      </sheetData>
      <sheetData sheetId="22">
        <row r="7">
          <cell r="E7">
            <v>1</v>
          </cell>
        </row>
      </sheetData>
      <sheetData sheetId="23" refreshError="1"/>
      <sheetData sheetId="24">
        <row r="13">
          <cell r="E13">
            <v>956</v>
          </cell>
        </row>
      </sheetData>
      <sheetData sheetId="25" refreshError="1"/>
      <sheetData sheetId="26">
        <row r="5">
          <cell r="E5">
            <v>14</v>
          </cell>
        </row>
      </sheetData>
      <sheetData sheetId="27">
        <row r="6">
          <cell r="F6">
            <v>22</v>
          </cell>
        </row>
      </sheetData>
      <sheetData sheetId="28" refreshError="1"/>
      <sheetData sheetId="29" refreshError="1"/>
      <sheetData sheetId="30" refreshError="1"/>
      <sheetData sheetId="31">
        <row r="5">
          <cell r="E5">
            <v>2</v>
          </cell>
        </row>
      </sheetData>
      <sheetData sheetId="32" refreshError="1"/>
      <sheetData sheetId="33">
        <row r="9">
          <cell r="E9">
            <v>22</v>
          </cell>
        </row>
      </sheetData>
      <sheetData sheetId="34">
        <row r="8">
          <cell r="D8">
            <v>44</v>
          </cell>
        </row>
        <row r="18">
          <cell r="D18">
            <v>117</v>
          </cell>
        </row>
        <row r="52">
          <cell r="D52">
            <v>20</v>
          </cell>
          <cell r="E52">
            <v>36</v>
          </cell>
        </row>
      </sheetData>
      <sheetData sheetId="35">
        <row r="5">
          <cell r="E5">
            <v>35</v>
          </cell>
        </row>
      </sheetData>
      <sheetData sheetId="36">
        <row r="5">
          <cell r="E5">
            <v>1</v>
          </cell>
        </row>
      </sheetData>
      <sheetData sheetId="37">
        <row r="5">
          <cell r="E5">
            <v>1</v>
          </cell>
        </row>
        <row r="24">
          <cell r="E24">
            <v>24</v>
          </cell>
        </row>
        <row r="39">
          <cell r="E39">
            <v>7</v>
          </cell>
        </row>
        <row r="53">
          <cell r="F53">
            <v>12</v>
          </cell>
        </row>
        <row r="66">
          <cell r="E66">
            <v>7</v>
          </cell>
        </row>
        <row r="88">
          <cell r="F88">
            <v>10</v>
          </cell>
        </row>
      </sheetData>
      <sheetData sheetId="38" refreshError="1"/>
      <sheetData sheetId="39" refreshError="1"/>
      <sheetData sheetId="40" refreshError="1"/>
      <sheetData sheetId="41">
        <row r="7">
          <cell r="E7">
            <v>20</v>
          </cell>
        </row>
      </sheetData>
      <sheetData sheetId="42" refreshError="1"/>
      <sheetData sheetId="43">
        <row r="6">
          <cell r="D6">
            <v>9</v>
          </cell>
        </row>
      </sheetData>
      <sheetData sheetId="44">
        <row r="5">
          <cell r="E5">
            <v>2</v>
          </cell>
        </row>
      </sheetData>
      <sheetData sheetId="45">
        <row r="8">
          <cell r="E8">
            <v>14</v>
          </cell>
        </row>
      </sheetData>
      <sheetData sheetId="46" refreshError="1"/>
      <sheetData sheetId="47" refreshError="1"/>
      <sheetData sheetId="48">
        <row r="8">
          <cell r="E8">
            <v>22</v>
          </cell>
        </row>
      </sheetData>
      <sheetData sheetId="49" refreshError="1"/>
      <sheetData sheetId="50">
        <row r="5">
          <cell r="D5">
            <v>2</v>
          </cell>
        </row>
      </sheetData>
      <sheetData sheetId="51">
        <row r="5">
          <cell r="E5">
            <v>1</v>
          </cell>
        </row>
      </sheetData>
      <sheetData sheetId="52" refreshError="1"/>
      <sheetData sheetId="53" refreshError="1"/>
      <sheetData sheetId="54">
        <row r="5">
          <cell r="E5">
            <v>75</v>
          </cell>
        </row>
      </sheetData>
      <sheetData sheetId="55">
        <row r="5">
          <cell r="E5">
            <v>44</v>
          </cell>
        </row>
      </sheetData>
      <sheetData sheetId="56">
        <row r="4">
          <cell r="E4">
            <v>8</v>
          </cell>
        </row>
      </sheetData>
      <sheetData sheetId="57">
        <row r="7">
          <cell r="E7">
            <v>4155</v>
          </cell>
        </row>
      </sheetData>
      <sheetData sheetId="58" refreshError="1"/>
      <sheetData sheetId="59" refreshError="1"/>
      <sheetData sheetId="60" refreshError="1"/>
      <sheetData sheetId="61">
        <row r="8">
          <cell r="E8">
            <v>5</v>
          </cell>
        </row>
      </sheetData>
      <sheetData sheetId="62">
        <row r="5">
          <cell r="E5">
            <v>24</v>
          </cell>
          <cell r="Q5">
            <v>5</v>
          </cell>
        </row>
        <row r="15">
          <cell r="Q15">
            <v>5</v>
          </cell>
        </row>
        <row r="16">
          <cell r="E16">
            <v>6</v>
          </cell>
        </row>
        <row r="25">
          <cell r="E25">
            <v>4</v>
          </cell>
        </row>
        <row r="29">
          <cell r="P29">
            <v>13</v>
          </cell>
        </row>
        <row r="35">
          <cell r="E35">
            <v>7</v>
          </cell>
        </row>
        <row r="38">
          <cell r="P38">
            <v>7</v>
          </cell>
        </row>
        <row r="45">
          <cell r="E45">
            <v>26</v>
          </cell>
        </row>
        <row r="47">
          <cell r="P47">
            <v>7</v>
          </cell>
        </row>
        <row r="55">
          <cell r="E55">
            <v>5</v>
          </cell>
        </row>
        <row r="57">
          <cell r="P57">
            <v>24</v>
          </cell>
        </row>
        <row r="64">
          <cell r="E64">
            <v>2</v>
          </cell>
        </row>
        <row r="73">
          <cell r="P73">
            <v>6</v>
          </cell>
        </row>
        <row r="75">
          <cell r="E75">
            <v>1</v>
          </cell>
        </row>
        <row r="82">
          <cell r="P82">
            <v>6</v>
          </cell>
        </row>
        <row r="90">
          <cell r="E90">
            <v>5</v>
          </cell>
        </row>
        <row r="91">
          <cell r="P91">
            <v>6</v>
          </cell>
        </row>
        <row r="103">
          <cell r="E103">
            <v>5</v>
          </cell>
          <cell r="P103">
            <v>15</v>
          </cell>
        </row>
        <row r="114">
          <cell r="P114">
            <v>2</v>
          </cell>
        </row>
        <row r="115">
          <cell r="E115">
            <v>5</v>
          </cell>
        </row>
        <row r="128">
          <cell r="P128">
            <v>2</v>
          </cell>
        </row>
        <row r="140">
          <cell r="E140">
            <v>6</v>
          </cell>
          <cell r="P140">
            <v>2</v>
          </cell>
        </row>
        <row r="150">
          <cell r="E150">
            <v>22</v>
          </cell>
        </row>
        <row r="151">
          <cell r="P151">
            <v>3</v>
          </cell>
        </row>
      </sheetData>
      <sheetData sheetId="63">
        <row r="6">
          <cell r="M6">
            <v>3</v>
          </cell>
        </row>
        <row r="7">
          <cell r="D7">
            <v>17</v>
          </cell>
        </row>
        <row r="18">
          <cell r="D18">
            <v>1</v>
          </cell>
        </row>
        <row r="19">
          <cell r="M19">
            <v>8</v>
          </cell>
        </row>
        <row r="28">
          <cell r="M28">
            <v>2</v>
          </cell>
        </row>
        <row r="31">
          <cell r="D31">
            <v>4</v>
          </cell>
        </row>
        <row r="42">
          <cell r="D42">
            <v>1</v>
          </cell>
        </row>
      </sheetData>
      <sheetData sheetId="6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2"/>
  <sheetViews>
    <sheetView topLeftCell="A67" workbookViewId="0">
      <selection activeCell="A78" sqref="A78"/>
    </sheetView>
  </sheetViews>
  <sheetFormatPr baseColWidth="10" defaultRowHeight="15" x14ac:dyDescent="0.25"/>
  <cols>
    <col min="1" max="1" width="22.85546875" customWidth="1"/>
    <col min="2" max="2" width="76.85546875" customWidth="1"/>
    <col min="3" max="3" width="35.42578125" customWidth="1"/>
    <col min="4" max="4" width="28.140625" customWidth="1"/>
    <col min="5" max="5" width="31.28515625" customWidth="1"/>
  </cols>
  <sheetData>
    <row r="1" spans="1:5" ht="60.75" customHeight="1" x14ac:dyDescent="0.25"/>
    <row r="2" spans="1:5" ht="87" customHeight="1" x14ac:dyDescent="0.6">
      <c r="A2" s="19" t="s">
        <v>132</v>
      </c>
      <c r="B2" s="12"/>
      <c r="C2" s="13"/>
      <c r="D2" s="14"/>
      <c r="E2" s="15"/>
    </row>
    <row r="3" spans="1:5" x14ac:dyDescent="0.25">
      <c r="A3" s="16"/>
      <c r="B3" s="16"/>
      <c r="C3" s="16"/>
      <c r="D3" s="16"/>
      <c r="E3" s="17"/>
    </row>
    <row r="4" spans="1:5" ht="22.5" x14ac:dyDescent="0.45">
      <c r="A4" s="12"/>
      <c r="B4" s="12"/>
      <c r="C4" s="13"/>
      <c r="D4" s="14"/>
      <c r="E4" s="15"/>
    </row>
    <row r="5" spans="1:5" ht="31.5" x14ac:dyDescent="0.5">
      <c r="A5" s="21"/>
      <c r="B5" s="21"/>
      <c r="C5" s="21"/>
      <c r="D5" s="21"/>
      <c r="E5" s="22"/>
    </row>
    <row r="6" spans="1:5" ht="31.5" x14ac:dyDescent="0.5">
      <c r="A6" s="23" t="s">
        <v>72</v>
      </c>
      <c r="B6" s="24" t="s">
        <v>73</v>
      </c>
      <c r="C6" s="25" t="s">
        <v>74</v>
      </c>
      <c r="D6" s="26" t="s">
        <v>75</v>
      </c>
      <c r="E6" s="27" t="s">
        <v>76</v>
      </c>
    </row>
    <row r="7" spans="1:5" ht="31.5" x14ac:dyDescent="0.5">
      <c r="A7" s="28">
        <v>45842</v>
      </c>
      <c r="B7" s="29" t="s">
        <v>126</v>
      </c>
      <c r="C7" s="30">
        <v>20</v>
      </c>
      <c r="D7" s="31">
        <v>25</v>
      </c>
      <c r="E7" s="32">
        <v>500</v>
      </c>
    </row>
    <row r="8" spans="1:5" ht="31.5" x14ac:dyDescent="0.5">
      <c r="A8" s="28">
        <v>45849</v>
      </c>
      <c r="B8" s="29" t="s">
        <v>127</v>
      </c>
      <c r="C8" s="30">
        <v>12</v>
      </c>
      <c r="D8" s="31">
        <v>12.083333333333334</v>
      </c>
      <c r="E8" s="32">
        <v>145</v>
      </c>
    </row>
    <row r="9" spans="1:5" ht="31.5" x14ac:dyDescent="0.5">
      <c r="A9" s="28">
        <v>45849</v>
      </c>
      <c r="B9" s="29" t="s">
        <v>128</v>
      </c>
      <c r="C9" s="30">
        <v>2</v>
      </c>
      <c r="D9" s="31">
        <v>80</v>
      </c>
      <c r="E9" s="32">
        <v>160</v>
      </c>
    </row>
    <row r="10" spans="1:5" ht="31.5" x14ac:dyDescent="0.5">
      <c r="A10" s="28">
        <v>45855</v>
      </c>
      <c r="B10" s="29" t="s">
        <v>129</v>
      </c>
      <c r="C10" s="30">
        <v>12</v>
      </c>
      <c r="D10" s="31">
        <v>73.75</v>
      </c>
      <c r="E10" s="32">
        <v>885</v>
      </c>
    </row>
    <row r="11" spans="1:5" ht="31.5" x14ac:dyDescent="0.5">
      <c r="A11" s="28">
        <v>45855</v>
      </c>
      <c r="B11" s="29" t="s">
        <v>130</v>
      </c>
      <c r="C11" s="30">
        <v>10</v>
      </c>
      <c r="D11" s="31">
        <v>64.5</v>
      </c>
      <c r="E11" s="32">
        <v>645</v>
      </c>
    </row>
    <row r="12" spans="1:5" ht="31.5" x14ac:dyDescent="0.5">
      <c r="A12" s="28">
        <v>45855</v>
      </c>
      <c r="B12" s="29" t="s">
        <v>13</v>
      </c>
      <c r="C12" s="30">
        <v>24</v>
      </c>
      <c r="D12" s="31">
        <v>12.083333333333334</v>
      </c>
      <c r="E12" s="32">
        <v>290</v>
      </c>
    </row>
    <row r="13" spans="1:5" ht="31.5" x14ac:dyDescent="0.5">
      <c r="A13" s="28">
        <v>45855</v>
      </c>
      <c r="B13" s="29" t="s">
        <v>131</v>
      </c>
      <c r="C13" s="30">
        <v>12</v>
      </c>
      <c r="D13" s="31">
        <v>82.083333333333329</v>
      </c>
      <c r="E13" s="32">
        <v>985</v>
      </c>
    </row>
    <row r="14" spans="1:5" ht="31.5" x14ac:dyDescent="0.5">
      <c r="A14" s="28">
        <v>45855</v>
      </c>
      <c r="B14" s="29" t="s">
        <v>22</v>
      </c>
      <c r="C14" s="33">
        <v>2</v>
      </c>
      <c r="D14" s="31">
        <v>365</v>
      </c>
      <c r="E14" s="32">
        <v>730</v>
      </c>
    </row>
    <row r="15" spans="1:5" ht="31.5" x14ac:dyDescent="0.5">
      <c r="A15" s="28"/>
      <c r="B15" s="29"/>
      <c r="C15" s="30"/>
      <c r="D15" s="31"/>
      <c r="E15" s="32"/>
    </row>
    <row r="16" spans="1:5" ht="31.5" x14ac:dyDescent="0.5">
      <c r="A16" s="34"/>
      <c r="B16" s="34"/>
      <c r="C16" s="34"/>
      <c r="D16" s="34"/>
      <c r="E16" s="34"/>
    </row>
    <row r="17" spans="1:5" ht="31.5" x14ac:dyDescent="0.5">
      <c r="A17" s="34"/>
      <c r="B17" s="34"/>
      <c r="C17" s="34"/>
      <c r="D17" s="34"/>
      <c r="E17" s="34"/>
    </row>
    <row r="18" spans="1:5" ht="31.5" x14ac:dyDescent="0.5">
      <c r="A18" s="34"/>
      <c r="B18" s="34"/>
      <c r="C18" s="34"/>
      <c r="D18" s="34"/>
      <c r="E18" s="34"/>
    </row>
    <row r="19" spans="1:5" ht="36.75" x14ac:dyDescent="0.7">
      <c r="A19" s="35" t="s">
        <v>191</v>
      </c>
      <c r="B19" s="35"/>
      <c r="C19" s="36"/>
      <c r="D19" s="37"/>
      <c r="E19" s="38"/>
    </row>
    <row r="20" spans="1:5" ht="31.5" x14ac:dyDescent="0.5">
      <c r="A20" s="21"/>
      <c r="B20" s="21"/>
      <c r="C20" s="21"/>
      <c r="D20" s="21"/>
      <c r="E20" s="22"/>
    </row>
    <row r="21" spans="1:5" ht="21" x14ac:dyDescent="0.25">
      <c r="A21" s="89" t="s">
        <v>72</v>
      </c>
      <c r="B21" s="90" t="s">
        <v>73</v>
      </c>
      <c r="C21" s="91" t="s">
        <v>74</v>
      </c>
      <c r="D21" s="92" t="s">
        <v>75</v>
      </c>
      <c r="E21" s="93" t="s">
        <v>76</v>
      </c>
    </row>
    <row r="22" spans="1:5" ht="21" x14ac:dyDescent="0.25">
      <c r="A22" s="94">
        <v>45874</v>
      </c>
      <c r="B22" s="95" t="s">
        <v>192</v>
      </c>
      <c r="C22" s="96">
        <v>20</v>
      </c>
      <c r="D22" s="97">
        <v>206.5</v>
      </c>
      <c r="E22" s="98">
        <f>+C22*D22</f>
        <v>4130</v>
      </c>
    </row>
    <row r="23" spans="1:5" ht="21" x14ac:dyDescent="0.25">
      <c r="A23" s="94">
        <v>45876</v>
      </c>
      <c r="B23" s="95" t="s">
        <v>193</v>
      </c>
      <c r="C23" s="96">
        <v>2</v>
      </c>
      <c r="D23" s="97">
        <v>2990</v>
      </c>
      <c r="E23" s="98">
        <f t="shared" ref="E23:E74" si="0">+C23*D23</f>
        <v>5980</v>
      </c>
    </row>
    <row r="24" spans="1:5" ht="21" x14ac:dyDescent="0.25">
      <c r="A24" s="94">
        <v>45876</v>
      </c>
      <c r="B24" s="95" t="s">
        <v>194</v>
      </c>
      <c r="C24" s="96">
        <v>2</v>
      </c>
      <c r="D24" s="97">
        <v>2500</v>
      </c>
      <c r="E24" s="98">
        <f t="shared" si="0"/>
        <v>5000</v>
      </c>
    </row>
    <row r="25" spans="1:5" ht="21" x14ac:dyDescent="0.25">
      <c r="A25" s="94">
        <v>45876</v>
      </c>
      <c r="B25" s="95" t="s">
        <v>139</v>
      </c>
      <c r="C25" s="96">
        <v>1</v>
      </c>
      <c r="D25" s="97">
        <f>2118.64+381.36</f>
        <v>2500</v>
      </c>
      <c r="E25" s="98">
        <f t="shared" si="0"/>
        <v>2500</v>
      </c>
    </row>
    <row r="26" spans="1:5" ht="21" x14ac:dyDescent="0.25">
      <c r="A26" s="94">
        <v>45876</v>
      </c>
      <c r="B26" s="95" t="s">
        <v>195</v>
      </c>
      <c r="C26" s="96">
        <v>1</v>
      </c>
      <c r="D26" s="97">
        <f>2288.14+411.86</f>
        <v>2700</v>
      </c>
      <c r="E26" s="98">
        <f t="shared" si="0"/>
        <v>2700</v>
      </c>
    </row>
    <row r="27" spans="1:5" ht="21" x14ac:dyDescent="0.25">
      <c r="A27" s="94">
        <v>45884</v>
      </c>
      <c r="B27" s="95" t="s">
        <v>13</v>
      </c>
      <c r="C27" s="96">
        <f>13*12</f>
        <v>156</v>
      </c>
      <c r="D27" s="97">
        <v>14.14</v>
      </c>
      <c r="E27" s="98">
        <v>2205.4499999999998</v>
      </c>
    </row>
    <row r="28" spans="1:5" ht="21" x14ac:dyDescent="0.25">
      <c r="A28" s="94">
        <v>45884</v>
      </c>
      <c r="B28" s="95" t="s">
        <v>196</v>
      </c>
      <c r="C28" s="96">
        <v>48</v>
      </c>
      <c r="D28" s="97">
        <f>678.6/48</f>
        <v>14.137500000000001</v>
      </c>
      <c r="E28" s="98">
        <f>+C28*D28</f>
        <v>678.6</v>
      </c>
    </row>
    <row r="29" spans="1:5" ht="21" x14ac:dyDescent="0.25">
      <c r="A29" s="94">
        <v>45884</v>
      </c>
      <c r="B29" s="95" t="s">
        <v>91</v>
      </c>
      <c r="C29" s="96">
        <v>1</v>
      </c>
      <c r="D29" s="97">
        <f>314.55+56.62</f>
        <v>371.17</v>
      </c>
      <c r="E29" s="98">
        <f t="shared" ref="E29:E47" si="1">+C29*D29</f>
        <v>371.17</v>
      </c>
    </row>
    <row r="30" spans="1:5" ht="21" x14ac:dyDescent="0.25">
      <c r="A30" s="94">
        <v>45884</v>
      </c>
      <c r="B30" s="95" t="s">
        <v>197</v>
      </c>
      <c r="C30" s="96">
        <v>1</v>
      </c>
      <c r="D30" s="97">
        <f>65+11.7</f>
        <v>76.7</v>
      </c>
      <c r="E30" s="98">
        <f t="shared" si="1"/>
        <v>76.7</v>
      </c>
    </row>
    <row r="31" spans="1:5" ht="21" x14ac:dyDescent="0.25">
      <c r="A31" s="99">
        <v>45884</v>
      </c>
      <c r="B31" s="100" t="s">
        <v>198</v>
      </c>
      <c r="C31" s="100">
        <v>30</v>
      </c>
      <c r="D31" s="97">
        <f>39.5+7.11</f>
        <v>46.61</v>
      </c>
      <c r="E31" s="98">
        <f t="shared" si="1"/>
        <v>1398.3</v>
      </c>
    </row>
    <row r="32" spans="1:5" ht="21" x14ac:dyDescent="0.25">
      <c r="A32" s="99">
        <v>45884</v>
      </c>
      <c r="B32" s="100" t="s">
        <v>199</v>
      </c>
      <c r="C32" s="100">
        <v>10</v>
      </c>
      <c r="D32" s="97">
        <f>33.5+6.03</f>
        <v>39.53</v>
      </c>
      <c r="E32" s="98">
        <f t="shared" si="1"/>
        <v>395.3</v>
      </c>
    </row>
    <row r="33" spans="1:5" ht="21" x14ac:dyDescent="0.25">
      <c r="A33" s="99">
        <v>45884</v>
      </c>
      <c r="B33" s="100" t="s">
        <v>200</v>
      </c>
      <c r="C33" s="100">
        <v>4</v>
      </c>
      <c r="D33" s="97">
        <f>544+97.92</f>
        <v>641.91999999999996</v>
      </c>
      <c r="E33" s="98">
        <f t="shared" si="1"/>
        <v>2567.6799999999998</v>
      </c>
    </row>
    <row r="34" spans="1:5" ht="21" x14ac:dyDescent="0.25">
      <c r="A34" s="99">
        <v>45884</v>
      </c>
      <c r="B34" s="100" t="s">
        <v>102</v>
      </c>
      <c r="C34" s="100">
        <v>1</v>
      </c>
      <c r="D34" s="97">
        <f>750+135</f>
        <v>885</v>
      </c>
      <c r="E34" s="98">
        <f t="shared" si="1"/>
        <v>885</v>
      </c>
    </row>
    <row r="35" spans="1:5" ht="21" x14ac:dyDescent="0.25">
      <c r="A35" s="99">
        <v>45884</v>
      </c>
      <c r="B35" s="100" t="s">
        <v>201</v>
      </c>
      <c r="C35" s="100">
        <v>4</v>
      </c>
      <c r="D35" s="97">
        <f>385+69.3</f>
        <v>454.3</v>
      </c>
      <c r="E35" s="98">
        <f t="shared" si="1"/>
        <v>1817.2</v>
      </c>
    </row>
    <row r="36" spans="1:5" ht="21" x14ac:dyDescent="0.25">
      <c r="A36" s="99">
        <v>45884</v>
      </c>
      <c r="B36" s="100" t="s">
        <v>202</v>
      </c>
      <c r="C36" s="100">
        <v>4</v>
      </c>
      <c r="D36" s="97">
        <v>454.3</v>
      </c>
      <c r="E36" s="98">
        <f t="shared" si="1"/>
        <v>1817.2</v>
      </c>
    </row>
    <row r="37" spans="1:5" ht="21" x14ac:dyDescent="0.25">
      <c r="A37" s="99">
        <v>45884</v>
      </c>
      <c r="B37" s="100" t="s">
        <v>85</v>
      </c>
      <c r="C37" s="100">
        <v>10</v>
      </c>
      <c r="D37" s="97">
        <f>395+71.1</f>
        <v>466.1</v>
      </c>
      <c r="E37" s="98">
        <f t="shared" si="1"/>
        <v>4661</v>
      </c>
    </row>
    <row r="38" spans="1:5" ht="21" x14ac:dyDescent="0.25">
      <c r="A38" s="99">
        <v>45884</v>
      </c>
      <c r="B38" s="100" t="s">
        <v>86</v>
      </c>
      <c r="C38" s="100">
        <v>5</v>
      </c>
      <c r="D38" s="97">
        <f>385+69.3</f>
        <v>454.3</v>
      </c>
      <c r="E38" s="98">
        <f t="shared" si="1"/>
        <v>2271.5</v>
      </c>
    </row>
    <row r="39" spans="1:5" ht="21" x14ac:dyDescent="0.25">
      <c r="A39" s="99">
        <v>45884</v>
      </c>
      <c r="B39" s="100" t="s">
        <v>89</v>
      </c>
      <c r="C39" s="100">
        <v>3</v>
      </c>
      <c r="D39" s="97">
        <f>385+69.3</f>
        <v>454.3</v>
      </c>
      <c r="E39" s="98">
        <f t="shared" si="1"/>
        <v>1362.9</v>
      </c>
    </row>
    <row r="40" spans="1:5" ht="21" x14ac:dyDescent="0.25">
      <c r="A40" s="99">
        <v>45884</v>
      </c>
      <c r="B40" s="100" t="s">
        <v>90</v>
      </c>
      <c r="C40" s="100">
        <v>2</v>
      </c>
      <c r="D40" s="97">
        <f>385+69.3</f>
        <v>454.3</v>
      </c>
      <c r="E40" s="98">
        <f t="shared" si="1"/>
        <v>908.6</v>
      </c>
    </row>
    <row r="41" spans="1:5" ht="21" x14ac:dyDescent="0.25">
      <c r="A41" s="99">
        <v>45884</v>
      </c>
      <c r="B41" s="100" t="s">
        <v>88</v>
      </c>
      <c r="C41" s="100">
        <v>10</v>
      </c>
      <c r="D41" s="97">
        <f>395+71.1</f>
        <v>466.1</v>
      </c>
      <c r="E41" s="98">
        <f t="shared" si="1"/>
        <v>4661</v>
      </c>
    </row>
    <row r="42" spans="1:5" ht="21" x14ac:dyDescent="0.25">
      <c r="A42" s="99">
        <v>45884</v>
      </c>
      <c r="B42" s="100" t="s">
        <v>203</v>
      </c>
      <c r="C42" s="100">
        <v>5</v>
      </c>
      <c r="D42" s="97">
        <f>577+103.86</f>
        <v>680.86</v>
      </c>
      <c r="E42" s="98">
        <f t="shared" si="1"/>
        <v>3404.3</v>
      </c>
    </row>
    <row r="43" spans="1:5" ht="21" x14ac:dyDescent="0.25">
      <c r="A43" s="99">
        <v>45884</v>
      </c>
      <c r="B43" s="100" t="s">
        <v>204</v>
      </c>
      <c r="C43" s="100">
        <v>3</v>
      </c>
      <c r="D43" s="97">
        <f>1145+206.1</f>
        <v>1351.1</v>
      </c>
      <c r="E43" s="98">
        <f t="shared" si="1"/>
        <v>4053.2999999999997</v>
      </c>
    </row>
    <row r="44" spans="1:5" ht="21" x14ac:dyDescent="0.25">
      <c r="A44" s="99">
        <v>45884</v>
      </c>
      <c r="B44" s="100" t="s">
        <v>66</v>
      </c>
      <c r="C44" s="100">
        <v>2</v>
      </c>
      <c r="D44" s="97">
        <f>1475+265.5</f>
        <v>1740.5</v>
      </c>
      <c r="E44" s="98">
        <f t="shared" si="1"/>
        <v>3481</v>
      </c>
    </row>
    <row r="45" spans="1:5" ht="21" x14ac:dyDescent="0.25">
      <c r="A45" s="99">
        <v>45884</v>
      </c>
      <c r="B45" s="100" t="s">
        <v>205</v>
      </c>
      <c r="C45" s="100">
        <v>3</v>
      </c>
      <c r="D45" s="97">
        <f>275+49.5</f>
        <v>324.5</v>
      </c>
      <c r="E45" s="98">
        <f t="shared" si="1"/>
        <v>973.5</v>
      </c>
    </row>
    <row r="46" spans="1:5" ht="21" x14ac:dyDescent="0.25">
      <c r="A46" s="99">
        <v>45884</v>
      </c>
      <c r="B46" s="100" t="s">
        <v>206</v>
      </c>
      <c r="C46" s="100">
        <v>3</v>
      </c>
      <c r="D46" s="97">
        <f>11.55+2.08</f>
        <v>13.63</v>
      </c>
      <c r="E46" s="98">
        <f t="shared" si="1"/>
        <v>40.89</v>
      </c>
    </row>
    <row r="47" spans="1:5" ht="21" x14ac:dyDescent="0.25">
      <c r="A47" s="99">
        <v>45884</v>
      </c>
      <c r="B47" s="100" t="s">
        <v>207</v>
      </c>
      <c r="C47" s="100">
        <v>3</v>
      </c>
      <c r="D47" s="97">
        <f>16+2.88</f>
        <v>18.88</v>
      </c>
      <c r="E47" s="98">
        <f t="shared" si="1"/>
        <v>56.64</v>
      </c>
    </row>
    <row r="48" spans="1:5" ht="21" x14ac:dyDescent="0.25">
      <c r="A48" s="99">
        <v>45884</v>
      </c>
      <c r="B48" s="100" t="s">
        <v>208</v>
      </c>
      <c r="C48" s="100">
        <v>2</v>
      </c>
      <c r="D48" s="97">
        <f>135+24.3</f>
        <v>159.30000000000001</v>
      </c>
      <c r="E48" s="98">
        <f>+D48*C48</f>
        <v>318.60000000000002</v>
      </c>
    </row>
    <row r="49" spans="1:5" ht="21" x14ac:dyDescent="0.25">
      <c r="A49" s="101">
        <v>45889</v>
      </c>
      <c r="B49" s="100" t="s">
        <v>209</v>
      </c>
      <c r="C49" s="100">
        <v>250</v>
      </c>
      <c r="D49" s="97">
        <v>195</v>
      </c>
      <c r="E49" s="98">
        <f t="shared" si="0"/>
        <v>48750</v>
      </c>
    </row>
    <row r="50" spans="1:5" ht="21" x14ac:dyDescent="0.25">
      <c r="A50" s="101">
        <v>45889</v>
      </c>
      <c r="B50" s="100" t="s">
        <v>210</v>
      </c>
      <c r="C50" s="100">
        <v>10</v>
      </c>
      <c r="D50" s="97">
        <v>250</v>
      </c>
      <c r="E50" s="98">
        <f t="shared" si="0"/>
        <v>2500</v>
      </c>
    </row>
    <row r="51" spans="1:5" ht="21" x14ac:dyDescent="0.25">
      <c r="A51" s="101">
        <v>45894</v>
      </c>
      <c r="B51" s="100" t="s">
        <v>82</v>
      </c>
      <c r="C51" s="100">
        <v>12</v>
      </c>
      <c r="D51" s="97">
        <f>206.5/12</f>
        <v>17.208333333333332</v>
      </c>
      <c r="E51" s="98">
        <f t="shared" si="0"/>
        <v>206.5</v>
      </c>
    </row>
    <row r="52" spans="1:5" ht="21" x14ac:dyDescent="0.25">
      <c r="A52" s="101">
        <v>45894</v>
      </c>
      <c r="B52" s="100" t="s">
        <v>211</v>
      </c>
      <c r="C52" s="100">
        <v>60</v>
      </c>
      <c r="D52" s="97">
        <f>1917.5/60</f>
        <v>31.958333333333332</v>
      </c>
      <c r="E52" s="98">
        <f t="shared" si="0"/>
        <v>1917.5</v>
      </c>
    </row>
    <row r="53" spans="1:5" ht="21" x14ac:dyDescent="0.25">
      <c r="A53" s="101">
        <v>45894</v>
      </c>
      <c r="B53" s="100" t="s">
        <v>212</v>
      </c>
      <c r="C53" s="100">
        <v>48</v>
      </c>
      <c r="D53" s="97">
        <f>3307.78/48</f>
        <v>68.912083333333342</v>
      </c>
      <c r="E53" s="98">
        <f t="shared" si="0"/>
        <v>3307.7800000000007</v>
      </c>
    </row>
    <row r="54" spans="1:5" ht="21" x14ac:dyDescent="0.25">
      <c r="A54" s="101">
        <v>45894</v>
      </c>
      <c r="B54" s="100" t="s">
        <v>213</v>
      </c>
      <c r="C54" s="100">
        <v>6</v>
      </c>
      <c r="D54" s="97">
        <f>4106.4/6</f>
        <v>684.4</v>
      </c>
      <c r="E54" s="98">
        <f t="shared" si="0"/>
        <v>4106.3999999999996</v>
      </c>
    </row>
    <row r="55" spans="1:5" ht="21" x14ac:dyDescent="0.25">
      <c r="A55" s="101">
        <v>45894</v>
      </c>
      <c r="B55" s="100" t="s">
        <v>18</v>
      </c>
      <c r="C55" s="100">
        <v>5</v>
      </c>
      <c r="D55" s="97">
        <v>70.8</v>
      </c>
      <c r="E55" s="98">
        <f t="shared" si="0"/>
        <v>354</v>
      </c>
    </row>
    <row r="56" spans="1:5" ht="21" x14ac:dyDescent="0.25">
      <c r="A56" s="101">
        <v>45894</v>
      </c>
      <c r="B56" s="100" t="s">
        <v>19</v>
      </c>
      <c r="C56" s="100">
        <v>30</v>
      </c>
      <c r="D56" s="97">
        <f>2407.2/30</f>
        <v>80.239999999999995</v>
      </c>
      <c r="E56" s="98">
        <f t="shared" si="0"/>
        <v>2407.1999999999998</v>
      </c>
    </row>
    <row r="57" spans="1:5" ht="21" x14ac:dyDescent="0.25">
      <c r="A57" s="101">
        <v>45894</v>
      </c>
      <c r="B57" s="100" t="s">
        <v>214</v>
      </c>
      <c r="C57" s="100">
        <v>24</v>
      </c>
      <c r="D57" s="97">
        <f>1935.2/24</f>
        <v>80.63333333333334</v>
      </c>
      <c r="E57" s="98">
        <f t="shared" si="0"/>
        <v>1935.2000000000003</v>
      </c>
    </row>
    <row r="58" spans="1:5" ht="21" x14ac:dyDescent="0.25">
      <c r="A58" s="101">
        <v>45894</v>
      </c>
      <c r="B58" s="100" t="s">
        <v>97</v>
      </c>
      <c r="C58" s="100">
        <v>2</v>
      </c>
      <c r="D58" s="97">
        <f>1994.2/2</f>
        <v>997.1</v>
      </c>
      <c r="E58" s="98">
        <f t="shared" si="0"/>
        <v>1994.2</v>
      </c>
    </row>
    <row r="59" spans="1:5" ht="21" x14ac:dyDescent="0.25">
      <c r="A59" s="101">
        <v>45894</v>
      </c>
      <c r="B59" s="100" t="s">
        <v>71</v>
      </c>
      <c r="C59" s="100">
        <v>3</v>
      </c>
      <c r="D59" s="97">
        <f>460.2/3</f>
        <v>153.4</v>
      </c>
      <c r="E59" s="98">
        <f t="shared" si="0"/>
        <v>460.20000000000005</v>
      </c>
    </row>
    <row r="60" spans="1:5" ht="21" x14ac:dyDescent="0.25">
      <c r="A60" s="101">
        <v>45894</v>
      </c>
      <c r="B60" s="100" t="s">
        <v>215</v>
      </c>
      <c r="C60" s="100">
        <v>40</v>
      </c>
      <c r="D60" s="97">
        <v>100.3</v>
      </c>
      <c r="E60" s="98">
        <f t="shared" si="0"/>
        <v>4012</v>
      </c>
    </row>
    <row r="61" spans="1:5" ht="21" x14ac:dyDescent="0.25">
      <c r="A61" s="101">
        <v>45894</v>
      </c>
      <c r="B61" s="100" t="s">
        <v>216</v>
      </c>
      <c r="C61" s="100">
        <v>50</v>
      </c>
      <c r="D61" s="97">
        <v>76.7</v>
      </c>
      <c r="E61" s="98">
        <f t="shared" si="0"/>
        <v>3835</v>
      </c>
    </row>
    <row r="62" spans="1:5" ht="21" x14ac:dyDescent="0.25">
      <c r="A62" s="101">
        <v>45894</v>
      </c>
      <c r="B62" s="100" t="s">
        <v>217</v>
      </c>
      <c r="C62" s="100">
        <v>30</v>
      </c>
      <c r="D62" s="100">
        <f>3150.6/30</f>
        <v>105.02</v>
      </c>
      <c r="E62" s="98">
        <f t="shared" si="0"/>
        <v>3150.6</v>
      </c>
    </row>
    <row r="63" spans="1:5" ht="21" x14ac:dyDescent="0.25">
      <c r="A63" s="101">
        <v>45894</v>
      </c>
      <c r="B63" s="100" t="s">
        <v>218</v>
      </c>
      <c r="C63" s="100">
        <v>12</v>
      </c>
      <c r="D63" s="100">
        <v>47.2</v>
      </c>
      <c r="E63" s="98">
        <f t="shared" si="0"/>
        <v>566.40000000000009</v>
      </c>
    </row>
    <row r="64" spans="1:5" ht="21" x14ac:dyDescent="0.25">
      <c r="A64" s="101">
        <v>45894</v>
      </c>
      <c r="B64" s="100" t="s">
        <v>219</v>
      </c>
      <c r="C64" s="100">
        <v>12</v>
      </c>
      <c r="D64" s="100">
        <v>47.2</v>
      </c>
      <c r="E64" s="98">
        <f t="shared" si="0"/>
        <v>566.40000000000009</v>
      </c>
    </row>
    <row r="65" spans="1:5" ht="21" x14ac:dyDescent="0.25">
      <c r="A65" s="101">
        <v>45894</v>
      </c>
      <c r="B65" s="100" t="s">
        <v>27</v>
      </c>
      <c r="C65" s="100">
        <v>72</v>
      </c>
      <c r="D65" s="100">
        <f>10195.2/72</f>
        <v>141.60000000000002</v>
      </c>
      <c r="E65" s="98">
        <f t="shared" si="0"/>
        <v>10195.200000000001</v>
      </c>
    </row>
    <row r="66" spans="1:5" ht="21" x14ac:dyDescent="0.25">
      <c r="A66" s="101">
        <v>45894</v>
      </c>
      <c r="B66" s="100" t="s">
        <v>28</v>
      </c>
      <c r="C66" s="100">
        <v>14</v>
      </c>
      <c r="D66" s="100">
        <f>2048.48/14</f>
        <v>146.32</v>
      </c>
      <c r="E66" s="98">
        <f t="shared" si="0"/>
        <v>2048.48</v>
      </c>
    </row>
    <row r="67" spans="1:5" ht="21" x14ac:dyDescent="0.25">
      <c r="A67" s="101">
        <v>45894</v>
      </c>
      <c r="B67" s="100" t="s">
        <v>30</v>
      </c>
      <c r="C67" s="100">
        <v>20</v>
      </c>
      <c r="D67" s="100">
        <f>2926.4/20</f>
        <v>146.32</v>
      </c>
      <c r="E67" s="98">
        <f t="shared" si="0"/>
        <v>2926.3999999999996</v>
      </c>
    </row>
    <row r="68" spans="1:5" ht="21" x14ac:dyDescent="0.25">
      <c r="A68" s="101">
        <v>45894</v>
      </c>
      <c r="B68" s="100" t="s">
        <v>220</v>
      </c>
      <c r="C68" s="100">
        <f>30*100</f>
        <v>3000</v>
      </c>
      <c r="D68" s="100">
        <f>11328/3000</f>
        <v>3.7759999999999998</v>
      </c>
      <c r="E68" s="98">
        <f t="shared" si="0"/>
        <v>11328</v>
      </c>
    </row>
    <row r="69" spans="1:5" ht="21" x14ac:dyDescent="0.25">
      <c r="A69" s="101">
        <v>45894</v>
      </c>
      <c r="B69" s="100" t="s">
        <v>221</v>
      </c>
      <c r="C69" s="100">
        <v>2</v>
      </c>
      <c r="D69" s="100">
        <f>5074/2</f>
        <v>2537</v>
      </c>
      <c r="E69" s="98">
        <f t="shared" si="0"/>
        <v>5074</v>
      </c>
    </row>
    <row r="70" spans="1:5" ht="21" x14ac:dyDescent="0.25">
      <c r="A70" s="101">
        <v>45894</v>
      </c>
      <c r="B70" s="100" t="s">
        <v>222</v>
      </c>
      <c r="C70" s="100">
        <v>3</v>
      </c>
      <c r="D70" s="100">
        <f>690+124.2</f>
        <v>814.2</v>
      </c>
      <c r="E70" s="98">
        <f t="shared" si="0"/>
        <v>2442.6000000000004</v>
      </c>
    </row>
    <row r="71" spans="1:5" ht="21" x14ac:dyDescent="0.25">
      <c r="A71" s="101">
        <v>45894</v>
      </c>
      <c r="B71" s="100" t="s">
        <v>149</v>
      </c>
      <c r="C71" s="100">
        <v>25</v>
      </c>
      <c r="D71" s="100">
        <f>1943.46/25</f>
        <v>77.738399999999999</v>
      </c>
      <c r="E71" s="98">
        <f t="shared" si="0"/>
        <v>1943.46</v>
      </c>
    </row>
    <row r="72" spans="1:5" ht="21" x14ac:dyDescent="0.25">
      <c r="A72" s="101">
        <v>45894</v>
      </c>
      <c r="B72" s="100" t="s">
        <v>121</v>
      </c>
      <c r="C72" s="100">
        <v>10</v>
      </c>
      <c r="D72" s="100">
        <f>566.4/10</f>
        <v>56.64</v>
      </c>
      <c r="E72" s="98">
        <f t="shared" si="0"/>
        <v>566.4</v>
      </c>
    </row>
    <row r="73" spans="1:5" ht="21" x14ac:dyDescent="0.25">
      <c r="A73" s="101">
        <v>45894</v>
      </c>
      <c r="B73" s="100" t="s">
        <v>133</v>
      </c>
      <c r="C73" s="100">
        <v>10</v>
      </c>
      <c r="D73" s="100">
        <v>56.64</v>
      </c>
      <c r="E73" s="98">
        <f t="shared" si="0"/>
        <v>566.4</v>
      </c>
    </row>
    <row r="74" spans="1:5" ht="21" x14ac:dyDescent="0.25">
      <c r="A74" s="101">
        <v>45894</v>
      </c>
      <c r="B74" s="100" t="s">
        <v>25</v>
      </c>
      <c r="C74" s="100">
        <v>10</v>
      </c>
      <c r="D74" s="100">
        <f>495.6/10</f>
        <v>49.56</v>
      </c>
      <c r="E74" s="98">
        <f t="shared" si="0"/>
        <v>495.6</v>
      </c>
    </row>
    <row r="75" spans="1:5" ht="21" x14ac:dyDescent="0.25">
      <c r="A75" s="100"/>
      <c r="B75" s="100"/>
      <c r="C75" s="100"/>
      <c r="D75" s="100"/>
      <c r="E75" s="98"/>
    </row>
    <row r="78" spans="1:5" ht="31.5" x14ac:dyDescent="0.6">
      <c r="A78" s="19" t="s">
        <v>227</v>
      </c>
      <c r="B78" s="12"/>
      <c r="C78" s="13"/>
      <c r="D78" s="14"/>
      <c r="E78" s="15"/>
    </row>
    <row r="79" spans="1:5" x14ac:dyDescent="0.25">
      <c r="A79" s="16"/>
      <c r="B79" s="16"/>
      <c r="C79" s="16"/>
      <c r="D79" s="16"/>
      <c r="E79" s="17"/>
    </row>
    <row r="80" spans="1:5" ht="26.25" x14ac:dyDescent="0.4">
      <c r="A80" s="119" t="s">
        <v>72</v>
      </c>
      <c r="B80" s="120" t="s">
        <v>73</v>
      </c>
      <c r="C80" s="121" t="s">
        <v>74</v>
      </c>
      <c r="D80" s="122" t="s">
        <v>75</v>
      </c>
      <c r="E80" s="123" t="s">
        <v>76</v>
      </c>
    </row>
    <row r="81" spans="1:5" ht="26.25" x14ac:dyDescent="0.4">
      <c r="A81" s="124">
        <v>45901</v>
      </c>
      <c r="B81" s="125" t="s">
        <v>113</v>
      </c>
      <c r="C81" s="126">
        <v>4</v>
      </c>
      <c r="D81" s="127">
        <v>245</v>
      </c>
      <c r="E81" s="128">
        <f>+D81*C81</f>
        <v>980</v>
      </c>
    </row>
    <row r="82" spans="1:5" ht="26.25" x14ac:dyDescent="0.4">
      <c r="A82" s="124">
        <v>45901</v>
      </c>
      <c r="B82" s="125" t="s">
        <v>223</v>
      </c>
      <c r="C82" s="126">
        <v>2</v>
      </c>
      <c r="D82" s="127">
        <v>145</v>
      </c>
      <c r="E82" s="128">
        <f>+D82*C82</f>
        <v>290</v>
      </c>
    </row>
    <row r="83" spans="1:5" ht="26.25" x14ac:dyDescent="0.4">
      <c r="A83" s="124">
        <v>45901</v>
      </c>
      <c r="B83" s="125" t="s">
        <v>228</v>
      </c>
      <c r="C83" s="126">
        <v>4</v>
      </c>
      <c r="D83" s="127">
        <v>60</v>
      </c>
      <c r="E83" s="128">
        <f>+D83*C83</f>
        <v>240</v>
      </c>
    </row>
    <row r="84" spans="1:5" ht="26.25" x14ac:dyDescent="0.4">
      <c r="A84" s="124">
        <v>45923</v>
      </c>
      <c r="B84" s="125" t="s">
        <v>229</v>
      </c>
      <c r="C84" s="126">
        <v>3</v>
      </c>
      <c r="D84" s="127">
        <f>254.24+45.76</f>
        <v>300</v>
      </c>
      <c r="E84" s="128">
        <f>+D84*C84</f>
        <v>900</v>
      </c>
    </row>
    <row r="85" spans="1:5" ht="26.25" x14ac:dyDescent="0.4">
      <c r="A85" s="124">
        <v>45925</v>
      </c>
      <c r="B85" s="125" t="s">
        <v>230</v>
      </c>
      <c r="C85" s="126">
        <v>2</v>
      </c>
      <c r="D85" s="127">
        <v>390</v>
      </c>
      <c r="E85" s="128">
        <f t="shared" ref="E85:E92" si="2">+D85*C85</f>
        <v>780</v>
      </c>
    </row>
    <row r="86" spans="1:5" ht="26.25" x14ac:dyDescent="0.4">
      <c r="A86" s="124">
        <v>45925</v>
      </c>
      <c r="B86" s="125" t="s">
        <v>97</v>
      </c>
      <c r="C86" s="126">
        <v>1</v>
      </c>
      <c r="D86" s="127">
        <v>750</v>
      </c>
      <c r="E86" s="128">
        <f t="shared" si="2"/>
        <v>750</v>
      </c>
    </row>
    <row r="87" spans="1:5" ht="26.25" x14ac:dyDescent="0.4">
      <c r="A87" s="124">
        <v>45925</v>
      </c>
      <c r="B87" s="125" t="s">
        <v>231</v>
      </c>
      <c r="C87" s="126">
        <v>2</v>
      </c>
      <c r="D87" s="127">
        <v>160</v>
      </c>
      <c r="E87" s="128">
        <f t="shared" si="2"/>
        <v>320</v>
      </c>
    </row>
    <row r="88" spans="1:5" ht="26.25" x14ac:dyDescent="0.4">
      <c r="A88" s="124">
        <v>45925</v>
      </c>
      <c r="B88" s="125" t="s">
        <v>110</v>
      </c>
      <c r="C88" s="126">
        <v>4</v>
      </c>
      <c r="D88" s="127">
        <v>325</v>
      </c>
      <c r="E88" s="128">
        <f t="shared" si="2"/>
        <v>1300</v>
      </c>
    </row>
    <row r="89" spans="1:5" ht="26.25" x14ac:dyDescent="0.4">
      <c r="A89" s="124">
        <v>45925</v>
      </c>
      <c r="B89" s="125" t="s">
        <v>232</v>
      </c>
      <c r="C89" s="126">
        <v>1</v>
      </c>
      <c r="D89" s="127">
        <v>120</v>
      </c>
      <c r="E89" s="128">
        <f t="shared" si="2"/>
        <v>120</v>
      </c>
    </row>
    <row r="90" spans="1:5" ht="26.25" x14ac:dyDescent="0.4">
      <c r="A90" s="129">
        <v>45925</v>
      </c>
      <c r="B90" s="130" t="s">
        <v>93</v>
      </c>
      <c r="C90" s="130">
        <v>2</v>
      </c>
      <c r="D90" s="127">
        <v>95</v>
      </c>
      <c r="E90" s="128">
        <f t="shared" si="2"/>
        <v>190</v>
      </c>
    </row>
    <row r="91" spans="1:5" ht="26.25" x14ac:dyDescent="0.4">
      <c r="A91" s="129">
        <v>45925</v>
      </c>
      <c r="B91" s="130" t="s">
        <v>79</v>
      </c>
      <c r="C91" s="130">
        <v>1</v>
      </c>
      <c r="D91" s="127">
        <v>45</v>
      </c>
      <c r="E91" s="128">
        <f t="shared" si="2"/>
        <v>45</v>
      </c>
    </row>
    <row r="92" spans="1:5" ht="26.25" x14ac:dyDescent="0.4">
      <c r="A92" s="129">
        <v>45925</v>
      </c>
      <c r="B92" s="130" t="s">
        <v>23</v>
      </c>
      <c r="C92" s="130">
        <v>3</v>
      </c>
      <c r="D92" s="127">
        <v>70</v>
      </c>
      <c r="E92" s="128">
        <f t="shared" si="2"/>
        <v>210</v>
      </c>
    </row>
  </sheetData>
  <pageMargins left="0.7" right="0.7" top="0.75" bottom="0.75" header="0.3" footer="0.3"/>
  <pageSetup scale="31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G349"/>
  <sheetViews>
    <sheetView tabSelected="1" workbookViewId="0">
      <selection activeCell="A98" sqref="A98"/>
    </sheetView>
  </sheetViews>
  <sheetFormatPr baseColWidth="10" defaultRowHeight="15" x14ac:dyDescent="0.25"/>
  <cols>
    <col min="1" max="1" width="50.28515625" customWidth="1"/>
    <col min="2" max="2" width="33.7109375" customWidth="1"/>
    <col min="3" max="3" width="31.5703125" customWidth="1"/>
    <col min="4" max="4" width="29.85546875" customWidth="1"/>
    <col min="5" max="5" width="27.5703125" customWidth="1"/>
    <col min="6" max="6" width="37.7109375" customWidth="1"/>
    <col min="7" max="7" width="40.5703125" customWidth="1"/>
  </cols>
  <sheetData>
    <row r="2" spans="1:7" ht="24.75" x14ac:dyDescent="0.5">
      <c r="A2" s="1"/>
      <c r="B2" s="1"/>
      <c r="C2" s="2" t="s">
        <v>135</v>
      </c>
      <c r="D2" s="1"/>
      <c r="E2" s="1"/>
      <c r="F2" s="1"/>
      <c r="G2" s="1"/>
    </row>
    <row r="3" spans="1:7" ht="56.25" customHeight="1" x14ac:dyDescent="0.35">
      <c r="A3" s="3"/>
      <c r="B3" s="3"/>
      <c r="C3" s="3"/>
      <c r="D3" s="3"/>
      <c r="E3" s="3"/>
      <c r="F3" s="3"/>
      <c r="G3" s="3"/>
    </row>
    <row r="4" spans="1:7" ht="21" x14ac:dyDescent="0.35">
      <c r="A4" s="45" t="s">
        <v>0</v>
      </c>
      <c r="B4" s="46" t="s">
        <v>1</v>
      </c>
      <c r="C4" s="46" t="s">
        <v>2</v>
      </c>
      <c r="D4" s="46" t="s">
        <v>3</v>
      </c>
      <c r="E4" s="47" t="s">
        <v>4</v>
      </c>
      <c r="F4" s="4"/>
      <c r="G4" s="4"/>
    </row>
    <row r="5" spans="1:7" ht="21" x14ac:dyDescent="0.35">
      <c r="A5" s="48"/>
      <c r="B5" s="48"/>
      <c r="C5" s="48"/>
      <c r="D5" s="48"/>
      <c r="E5" s="48"/>
      <c r="F5" s="6"/>
      <c r="G5" s="6"/>
    </row>
    <row r="6" spans="1:7" ht="23.25" x14ac:dyDescent="0.35">
      <c r="A6" s="7" t="s">
        <v>7</v>
      </c>
      <c r="B6" s="39" t="s">
        <v>8</v>
      </c>
      <c r="C6" s="39" t="s">
        <v>9</v>
      </c>
      <c r="D6" s="39" t="s">
        <v>10</v>
      </c>
      <c r="E6" s="39" t="s">
        <v>11</v>
      </c>
      <c r="F6" s="58" t="s">
        <v>12</v>
      </c>
      <c r="G6" s="58" t="s">
        <v>11</v>
      </c>
    </row>
    <row r="7" spans="1:7" ht="24.75" x14ac:dyDescent="0.5">
      <c r="A7" s="49" t="s">
        <v>94</v>
      </c>
      <c r="B7" s="49">
        <f>+'[1]RESMA DE PAPEL 8.5 X 11'!D33</f>
        <v>126</v>
      </c>
      <c r="C7" s="49">
        <v>0</v>
      </c>
      <c r="D7" s="49">
        <v>117</v>
      </c>
      <c r="E7" s="69">
        <f>+[1]!Tabla2[[#This Row],[Columna5]]+[1]!Tabla2[[#This Row],[Columna2]]-[1]!Tabla2[[#This Row],[Columna4]]</f>
        <v>9</v>
      </c>
      <c r="F7" s="18">
        <v>247.8</v>
      </c>
      <c r="G7" s="18">
        <f>+F7*E7</f>
        <v>2230.2000000000003</v>
      </c>
    </row>
    <row r="8" spans="1:7" ht="24.75" x14ac:dyDescent="0.5">
      <c r="A8" s="8" t="s">
        <v>13</v>
      </c>
      <c r="B8" s="8">
        <f>+'[1]LAPICERO '!D52</f>
        <v>20</v>
      </c>
      <c r="C8" s="8">
        <f>+'[1]LAPICERO '!E52</f>
        <v>36</v>
      </c>
      <c r="D8" s="8">
        <v>53</v>
      </c>
      <c r="E8" s="67">
        <f>+[1]!Tabla2[[#This Row],[Columna5]]+[1]!Tabla2[[#This Row],[Columna2]]-[1]!Tabla2[[#This Row],[Columna4]]</f>
        <v>3</v>
      </c>
      <c r="F8" s="40">
        <v>12.08</v>
      </c>
      <c r="G8" s="18">
        <f t="shared" ref="G8:G71" si="0">+F8*E8</f>
        <v>36.24</v>
      </c>
    </row>
    <row r="9" spans="1:7" ht="24.75" x14ac:dyDescent="0.5">
      <c r="A9" s="49" t="s">
        <v>14</v>
      </c>
      <c r="B9" s="49">
        <f>+'[1]LAPICERO '!D18</f>
        <v>117</v>
      </c>
      <c r="C9" s="49">
        <v>0</v>
      </c>
      <c r="D9" s="49">
        <v>1</v>
      </c>
      <c r="E9" s="69">
        <f>+[1]!Tabla2[[#This Row],[Columna5]]+[1]!Tabla2[[#This Row],[Columna2]]-[1]!Tabla2[[#This Row],[Columna4]]</f>
        <v>116</v>
      </c>
      <c r="F9" s="40">
        <v>12.29</v>
      </c>
      <c r="G9" s="18">
        <f t="shared" si="0"/>
        <v>1425.6399999999999</v>
      </c>
    </row>
    <row r="10" spans="1:7" ht="24.75" x14ac:dyDescent="0.5">
      <c r="A10" s="10" t="s">
        <v>15</v>
      </c>
      <c r="B10" s="10">
        <f>+'[1]LAPICERO '!D8</f>
        <v>44</v>
      </c>
      <c r="C10" s="8"/>
      <c r="D10" s="10">
        <v>20</v>
      </c>
      <c r="E10" s="67">
        <f>+[1]!Tabla2[[#This Row],[Columna5]]+[1]!Tabla2[[#This Row],[Columna2]]-[1]!Tabla2[[#This Row],[Columna4]]</f>
        <v>24</v>
      </c>
      <c r="F10" s="40">
        <v>12.29</v>
      </c>
      <c r="G10" s="18">
        <f t="shared" si="0"/>
        <v>294.95999999999998</v>
      </c>
    </row>
    <row r="11" spans="1:7" ht="24.75" x14ac:dyDescent="0.5">
      <c r="A11" s="49" t="s">
        <v>113</v>
      </c>
      <c r="B11" s="49">
        <v>1</v>
      </c>
      <c r="C11" s="49">
        <v>0</v>
      </c>
      <c r="D11" s="49">
        <v>0</v>
      </c>
      <c r="E11" s="69">
        <f>+[1]!Tabla2[[#This Row],[Columna5]]+[1]!Tabla2[[#This Row],[Columna2]]-[1]!Tabla2[[#This Row],[Columna4]]</f>
        <v>1</v>
      </c>
      <c r="F11" s="40">
        <v>165</v>
      </c>
      <c r="G11" s="18">
        <f t="shared" si="0"/>
        <v>165</v>
      </c>
    </row>
    <row r="12" spans="1:7" ht="24.75" x14ac:dyDescent="0.5">
      <c r="A12" s="8" t="s">
        <v>95</v>
      </c>
      <c r="B12" s="8">
        <f>+[1]POSTIT!E8</f>
        <v>14</v>
      </c>
      <c r="C12" s="8">
        <v>0</v>
      </c>
      <c r="D12" s="8">
        <v>7</v>
      </c>
      <c r="E12" s="67">
        <f>+[1]!Tabla2[[#This Row],[Columna5]]+[1]!Tabla2[[#This Row],[Columna2]]-[1]!Tabla2[[#This Row],[Columna4]]</f>
        <v>7</v>
      </c>
      <c r="F12" s="10">
        <v>35.4</v>
      </c>
      <c r="G12" s="18">
        <f t="shared" si="0"/>
        <v>247.79999999999998</v>
      </c>
    </row>
    <row r="13" spans="1:7" ht="24.75" x14ac:dyDescent="0.5">
      <c r="A13" s="51" t="s">
        <v>96</v>
      </c>
      <c r="B13" s="51">
        <v>1</v>
      </c>
      <c r="C13" s="49">
        <v>0</v>
      </c>
      <c r="D13" s="51">
        <v>0</v>
      </c>
      <c r="E13" s="69">
        <f>+[1]!Tabla2[[#This Row],[Columna5]]+[1]!Tabla2[[#This Row],[Columna2]]-[1]!Tabla2[[#This Row],[Columna4]]</f>
        <v>1</v>
      </c>
      <c r="F13" s="10">
        <v>90</v>
      </c>
      <c r="G13" s="18">
        <f t="shared" si="0"/>
        <v>90</v>
      </c>
    </row>
    <row r="14" spans="1:7" ht="24.75" x14ac:dyDescent="0.5">
      <c r="A14" s="8" t="s">
        <v>16</v>
      </c>
      <c r="B14" s="8">
        <f>+'[1]CINTA BLANCA'!E7</f>
        <v>35</v>
      </c>
      <c r="C14" s="8">
        <v>0</v>
      </c>
      <c r="D14" s="8">
        <v>10</v>
      </c>
      <c r="E14" s="67">
        <f>+[1]!Tabla2[[#This Row],[Columna5]]+[1]!Tabla2[[#This Row],[Columna2]]-[1]!Tabla2[[#This Row],[Columna4]]</f>
        <v>25</v>
      </c>
      <c r="F14" s="10">
        <v>47.2</v>
      </c>
      <c r="G14" s="18">
        <f t="shared" si="0"/>
        <v>1180</v>
      </c>
    </row>
    <row r="15" spans="1:7" ht="24.75" x14ac:dyDescent="0.5">
      <c r="A15" s="49" t="s">
        <v>18</v>
      </c>
      <c r="B15" s="49">
        <f>+'[1]SACA GRAPAS'!E5</f>
        <v>1</v>
      </c>
      <c r="C15" s="49">
        <v>0</v>
      </c>
      <c r="D15" s="49">
        <v>1</v>
      </c>
      <c r="E15" s="71">
        <f>+[1]!Tabla2[[#This Row],[Columna5]]+[1]!Tabla2[[#This Row],[Columna2]]-[1]!Tabla2[[#This Row],[Columna4]]</f>
        <v>0</v>
      </c>
      <c r="F15" s="10">
        <v>49.56</v>
      </c>
      <c r="G15" s="18">
        <f t="shared" si="0"/>
        <v>0</v>
      </c>
    </row>
    <row r="16" spans="1:7" ht="24.75" x14ac:dyDescent="0.5">
      <c r="A16" s="10" t="s">
        <v>19</v>
      </c>
      <c r="B16" s="10">
        <f>+[1]GRAPAS!E5</f>
        <v>2</v>
      </c>
      <c r="C16" s="8">
        <v>0</v>
      </c>
      <c r="D16" s="10">
        <v>1</v>
      </c>
      <c r="E16" s="67">
        <f>+[1]!Tabla2[[#This Row],[Columna5]]+[1]!Tabla2[[#This Row],[Columna2]]-[1]!Tabla2[[#This Row],[Columna4]]</f>
        <v>1</v>
      </c>
      <c r="F16" s="10">
        <v>107.38</v>
      </c>
      <c r="G16" s="18">
        <f t="shared" si="0"/>
        <v>107.38</v>
      </c>
    </row>
    <row r="17" spans="1:7" ht="24.75" x14ac:dyDescent="0.5">
      <c r="A17" s="51" t="s">
        <v>62</v>
      </c>
      <c r="B17" s="51">
        <v>0</v>
      </c>
      <c r="C17" s="51">
        <v>20</v>
      </c>
      <c r="D17" s="51">
        <v>2</v>
      </c>
      <c r="E17" s="69">
        <f>+[1]!Tabla2[[#This Row],[Columna5]]+[1]!Tabla2[[#This Row],[Columna2]]-[1]!Tabla2[[#This Row],[Columna4]]</f>
        <v>18</v>
      </c>
      <c r="F17" s="10">
        <v>25</v>
      </c>
      <c r="G17" s="18">
        <f t="shared" si="0"/>
        <v>450</v>
      </c>
    </row>
    <row r="18" spans="1:7" ht="24.75" x14ac:dyDescent="0.5">
      <c r="A18" s="10" t="s">
        <v>20</v>
      </c>
      <c r="B18" s="10">
        <v>62</v>
      </c>
      <c r="C18" s="8">
        <v>0</v>
      </c>
      <c r="D18" s="10">
        <v>0</v>
      </c>
      <c r="E18" s="67">
        <f>+[1]!Tabla2[[#This Row],[Columna5]]+[1]!Tabla2[[#This Row],[Columna2]]-[1]!Tabla2[[#This Row],[Columna4]]</f>
        <v>62</v>
      </c>
      <c r="F18" s="10">
        <v>5</v>
      </c>
      <c r="G18" s="18">
        <f t="shared" si="0"/>
        <v>310</v>
      </c>
    </row>
    <row r="19" spans="1:7" ht="24.75" x14ac:dyDescent="0.5">
      <c r="A19" s="51" t="s">
        <v>114</v>
      </c>
      <c r="B19" s="51">
        <f>+'[1]LIQUID PAPER'!E5</f>
        <v>35</v>
      </c>
      <c r="C19" s="49">
        <v>0</v>
      </c>
      <c r="D19" s="51">
        <v>1</v>
      </c>
      <c r="E19" s="69">
        <f>+[1]!Tabla2[[#This Row],[Columna5]]+[1]!Tabla2[[#This Row],[Columna2]]-[1]!Tabla2[[#This Row],[Columna4]]</f>
        <v>34</v>
      </c>
      <c r="F19" s="10">
        <v>80.63</v>
      </c>
      <c r="G19" s="18">
        <f t="shared" si="0"/>
        <v>2741.42</v>
      </c>
    </row>
    <row r="20" spans="1:7" ht="24.75" x14ac:dyDescent="0.5">
      <c r="A20" s="10" t="s">
        <v>98</v>
      </c>
      <c r="B20" s="10">
        <f>+'[1]CLIP GRANDE'!E5</f>
        <v>9</v>
      </c>
      <c r="C20" s="8">
        <v>0</v>
      </c>
      <c r="D20" s="10">
        <v>2</v>
      </c>
      <c r="E20" s="67">
        <f>+[1]!Tabla2[[#This Row],[Columna5]]+[1]!Tabla2[[#This Row],[Columna2]]-[1]!Tabla2[[#This Row],[Columna4]]</f>
        <v>7</v>
      </c>
      <c r="F20" s="10">
        <v>94.4</v>
      </c>
      <c r="G20" s="18">
        <f t="shared" si="0"/>
        <v>660.80000000000007</v>
      </c>
    </row>
    <row r="21" spans="1:7" ht="24.75" x14ac:dyDescent="0.5">
      <c r="A21" s="51" t="s">
        <v>99</v>
      </c>
      <c r="B21" s="51">
        <f>+'[1] CLIP PEQUEÑO'!E5</f>
        <v>5</v>
      </c>
      <c r="C21" s="49">
        <v>0</v>
      </c>
      <c r="D21" s="51">
        <v>2</v>
      </c>
      <c r="E21" s="69">
        <f>+[1]!Tabla2[[#This Row],[Columna5]]+[1]!Tabla2[[#This Row],[Columna2]]-[1]!Tabla2[[#This Row],[Columna4]]</f>
        <v>3</v>
      </c>
      <c r="F21" s="10">
        <v>49.56</v>
      </c>
      <c r="G21" s="18">
        <f t="shared" si="0"/>
        <v>148.68</v>
      </c>
    </row>
    <row r="22" spans="1:7" ht="24.75" x14ac:dyDescent="0.5">
      <c r="A22" s="8" t="s">
        <v>115</v>
      </c>
      <c r="B22" s="8">
        <f>+'[1]BANDER CLIPS  GRANDE'!E5</f>
        <v>1</v>
      </c>
      <c r="C22" s="8">
        <v>0</v>
      </c>
      <c r="D22" s="8">
        <v>1</v>
      </c>
      <c r="E22" s="68">
        <f>+[1]!Tabla2[[#This Row],[Columna5]]+[1]!Tabla2[[#This Row],[Columna2]]-[1]!Tabla2[[#This Row],[Columna4]]</f>
        <v>0</v>
      </c>
      <c r="F22" s="10">
        <v>195</v>
      </c>
      <c r="G22" s="18">
        <f t="shared" si="0"/>
        <v>0</v>
      </c>
    </row>
    <row r="23" spans="1:7" ht="24.75" x14ac:dyDescent="0.5">
      <c r="A23" s="51" t="s">
        <v>116</v>
      </c>
      <c r="B23" s="51">
        <f>+'[1]BANDER CLIPS PEQUEÑO'!E5</f>
        <v>1</v>
      </c>
      <c r="C23" s="51">
        <v>0</v>
      </c>
      <c r="D23" s="52">
        <v>1</v>
      </c>
      <c r="E23" s="71">
        <f>+[1]!Tabla2[[#This Row],[Columna5]]+[1]!Tabla2[[#This Row],[Columna2]]-[1]!Tabla2[[#This Row],[Columna4]]</f>
        <v>0</v>
      </c>
      <c r="F23" s="10">
        <v>145</v>
      </c>
      <c r="G23" s="18">
        <f t="shared" si="0"/>
        <v>0</v>
      </c>
    </row>
    <row r="24" spans="1:7" ht="24.75" x14ac:dyDescent="0.5">
      <c r="A24" s="8" t="s">
        <v>21</v>
      </c>
      <c r="B24" s="8">
        <f>+[1]CALCULADORA!E4</f>
        <v>4</v>
      </c>
      <c r="C24" s="8">
        <v>0</v>
      </c>
      <c r="D24" s="8">
        <v>1</v>
      </c>
      <c r="E24" s="67">
        <f>+[1]!Tabla2[[#This Row],[Columna5]]+[1]!Tabla2[[#This Row],[Columna2]]-[1]!Tabla2[[#This Row],[Columna4]]</f>
        <v>3</v>
      </c>
      <c r="F24" s="10">
        <v>566.4</v>
      </c>
      <c r="G24" s="18">
        <f t="shared" si="0"/>
        <v>1699.1999999999998</v>
      </c>
    </row>
    <row r="25" spans="1:7" ht="24.75" x14ac:dyDescent="0.5">
      <c r="A25" s="51" t="s">
        <v>22</v>
      </c>
      <c r="B25" s="51">
        <v>0</v>
      </c>
      <c r="C25" s="49">
        <v>2</v>
      </c>
      <c r="D25" s="51">
        <v>1</v>
      </c>
      <c r="E25" s="69">
        <f>+[1]!Tabla2[[#This Row],[Columna5]]+[1]!Tabla2[[#This Row],[Columna2]]-[1]!Tabla2[[#This Row],[Columna4]]</f>
        <v>1</v>
      </c>
      <c r="F25" s="10">
        <v>365</v>
      </c>
      <c r="G25" s="18">
        <f t="shared" si="0"/>
        <v>365</v>
      </c>
    </row>
    <row r="26" spans="1:7" ht="24.75" x14ac:dyDescent="0.5">
      <c r="A26" s="8" t="s">
        <v>24</v>
      </c>
      <c r="B26" s="8">
        <f>+[1]MARCADORES!E5</f>
        <v>1</v>
      </c>
      <c r="C26" s="8">
        <v>0</v>
      </c>
      <c r="D26" s="8">
        <v>1</v>
      </c>
      <c r="E26" s="68">
        <f>+[1]!Tabla2[[#This Row],[Columna5]]+[1]!Tabla2[[#This Row],[Columna2]]-[1]!Tabla2[[#This Row],[Columna4]]</f>
        <v>0</v>
      </c>
      <c r="F26" s="10">
        <v>66.87</v>
      </c>
      <c r="G26" s="18">
        <f t="shared" si="0"/>
        <v>0</v>
      </c>
    </row>
    <row r="27" spans="1:7" ht="24.75" x14ac:dyDescent="0.5">
      <c r="A27" s="51" t="s">
        <v>25</v>
      </c>
      <c r="B27" s="51">
        <f>+[1]MARCADORES!E39</f>
        <v>7</v>
      </c>
      <c r="C27" s="51">
        <v>0</v>
      </c>
      <c r="D27" s="51">
        <v>7</v>
      </c>
      <c r="E27" s="71">
        <f>+[1]!Tabla2[[#This Row],[Columna5]]+[1]!Tabla2[[#This Row],[Columna2]]-[1]!Tabla2[[#This Row],[Columna4]]</f>
        <v>0</v>
      </c>
      <c r="F27" s="10">
        <v>55</v>
      </c>
      <c r="G27" s="18">
        <f t="shared" si="0"/>
        <v>0</v>
      </c>
    </row>
    <row r="28" spans="1:7" ht="24.75" x14ac:dyDescent="0.5">
      <c r="A28" s="10" t="s">
        <v>133</v>
      </c>
      <c r="B28" s="10">
        <v>0</v>
      </c>
      <c r="C28" s="10">
        <f>+[1]MARCADORES!F53</f>
        <v>12</v>
      </c>
      <c r="D28" s="10">
        <v>10</v>
      </c>
      <c r="E28" s="67">
        <f>+[1]!Tabla2[[#This Row],[Columna5]]+[1]!Tabla2[[#This Row],[Columna2]]-[1]!Tabla2[[#This Row],[Columna4]]</f>
        <v>2</v>
      </c>
      <c r="F28" s="10">
        <v>73.75</v>
      </c>
      <c r="G28" s="18">
        <f t="shared" si="0"/>
        <v>147.5</v>
      </c>
    </row>
    <row r="29" spans="1:7" ht="24.75" x14ac:dyDescent="0.5">
      <c r="A29" s="51" t="s">
        <v>121</v>
      </c>
      <c r="B29" s="51">
        <f>+[1]MARCADORES!E66</f>
        <v>7</v>
      </c>
      <c r="C29" s="51">
        <v>12</v>
      </c>
      <c r="D29" s="51">
        <v>13</v>
      </c>
      <c r="E29" s="69">
        <f>+[1]!Tabla2[[#This Row],[Columna5]]+[1]!Tabla2[[#This Row],[Columna2]]-[1]!Tabla2[[#This Row],[Columna4]]</f>
        <v>6</v>
      </c>
      <c r="F29" s="10">
        <v>82.08</v>
      </c>
      <c r="G29" s="18">
        <f t="shared" si="0"/>
        <v>492.48</v>
      </c>
    </row>
    <row r="30" spans="1:7" ht="24.75" x14ac:dyDescent="0.5">
      <c r="A30" s="8" t="s">
        <v>26</v>
      </c>
      <c r="B30" s="8">
        <f>+[1]MARCADORES!E24</f>
        <v>24</v>
      </c>
      <c r="C30" s="8">
        <v>0</v>
      </c>
      <c r="D30" s="8">
        <v>6</v>
      </c>
      <c r="E30" s="67">
        <f>+[1]!Tabla2[[#This Row],[Columna5]]+[1]!Tabla2[[#This Row],[Columna2]]-[1]!Tabla2[[#This Row],[Columna4]]</f>
        <v>18</v>
      </c>
      <c r="F30" s="10">
        <v>62.93</v>
      </c>
      <c r="G30" s="18">
        <f t="shared" si="0"/>
        <v>1132.74</v>
      </c>
    </row>
    <row r="31" spans="1:7" ht="24.75" x14ac:dyDescent="0.5">
      <c r="A31" s="51" t="s">
        <v>134</v>
      </c>
      <c r="B31" s="51">
        <v>0</v>
      </c>
      <c r="C31" s="51">
        <f>+[1]MARCADORES!F88</f>
        <v>10</v>
      </c>
      <c r="D31" s="51">
        <v>2</v>
      </c>
      <c r="E31" s="69">
        <f>+[1]!Tabla2[[#This Row],[Columna5]]+[1]!Tabla2[[#This Row],[Columna2]]-[1]!Tabla2[[#This Row],[Columna4]]</f>
        <v>8</v>
      </c>
      <c r="F31" s="10">
        <v>64.5</v>
      </c>
      <c r="G31" s="18">
        <f t="shared" si="0"/>
        <v>516</v>
      </c>
    </row>
    <row r="32" spans="1:7" ht="24.75" x14ac:dyDescent="0.5">
      <c r="A32" s="10" t="s">
        <v>117</v>
      </c>
      <c r="B32" s="10">
        <f>+'[1]TARJETA DE CITA ARCHIVO Y SAI'!E7</f>
        <v>4155</v>
      </c>
      <c r="C32" s="8">
        <v>0</v>
      </c>
      <c r="D32" s="10">
        <v>600</v>
      </c>
      <c r="E32" s="67">
        <f>+[1]!Tabla2[[#This Row],[Columna5]]+[1]!Tabla2[[#This Row],[Columna2]]-[1]!Tabla2[[#This Row],[Columna4]]</f>
        <v>3555</v>
      </c>
      <c r="F32" s="10">
        <v>1.18</v>
      </c>
      <c r="G32" s="18">
        <f t="shared" si="0"/>
        <v>4194.8999999999996</v>
      </c>
    </row>
    <row r="33" spans="1:7" ht="24.75" x14ac:dyDescent="0.5">
      <c r="A33" s="49" t="s">
        <v>27</v>
      </c>
      <c r="B33" s="49">
        <f>+[1]CUADERNO!E19</f>
        <v>64</v>
      </c>
      <c r="C33" s="49">
        <v>0</v>
      </c>
      <c r="D33" s="49">
        <v>34</v>
      </c>
      <c r="E33" s="69">
        <f>+[1]!Tabla2[[#This Row],[Columna5]]+[1]!Tabla2[[#This Row],[Columna2]]-[1]!Tabla2[[#This Row],[Columna4]]</f>
        <v>30</v>
      </c>
      <c r="F33" s="10">
        <v>58.33</v>
      </c>
      <c r="G33" s="18">
        <f t="shared" si="0"/>
        <v>1749.8999999999999</v>
      </c>
    </row>
    <row r="34" spans="1:7" ht="24.75" x14ac:dyDescent="0.5">
      <c r="A34" s="8" t="s">
        <v>28</v>
      </c>
      <c r="B34" s="8">
        <f>+'[1]PILAS DURACEL '!D6</f>
        <v>9</v>
      </c>
      <c r="C34" s="8">
        <v>0</v>
      </c>
      <c r="D34" s="8">
        <v>0</v>
      </c>
      <c r="E34" s="67">
        <f>+[1]!Tabla2[[#This Row],[Columna5]]+[1]!Tabla2[[#This Row],[Columna2]]-[1]!Tabla2[[#This Row],[Columna4]]</f>
        <v>9</v>
      </c>
      <c r="F34" s="10">
        <v>135.69999999999999</v>
      </c>
      <c r="G34" s="18">
        <f t="shared" si="0"/>
        <v>1221.3</v>
      </c>
    </row>
    <row r="35" spans="1:7" ht="24.75" x14ac:dyDescent="0.5">
      <c r="A35" s="49" t="s">
        <v>29</v>
      </c>
      <c r="B35" s="49">
        <v>1</v>
      </c>
      <c r="C35" s="49">
        <v>0</v>
      </c>
      <c r="D35" s="49">
        <v>0</v>
      </c>
      <c r="E35" s="69">
        <f>+[1]!Tabla2[[#This Row],[Columna5]]+[1]!Tabla2[[#This Row],[Columna2]]-[1]!Tabla2[[#This Row],[Columna4]]</f>
        <v>1</v>
      </c>
      <c r="F35" s="10">
        <v>75</v>
      </c>
      <c r="G35" s="18">
        <f t="shared" si="0"/>
        <v>75</v>
      </c>
    </row>
    <row r="36" spans="1:7" ht="24.75" x14ac:dyDescent="0.5">
      <c r="A36" s="8" t="s">
        <v>31</v>
      </c>
      <c r="B36" s="8">
        <f>+'[1]FORMULARIO DE RECIBO'!E7</f>
        <v>1</v>
      </c>
      <c r="C36" s="8">
        <v>2</v>
      </c>
      <c r="D36" s="8">
        <v>2</v>
      </c>
      <c r="E36" s="67">
        <f>+[1]!Tabla2[[#This Row],[Columna5]]+[1]!Tabla2[[#This Row],[Columna2]]-[1]!Tabla2[[#This Row],[Columna4]]</f>
        <v>1</v>
      </c>
      <c r="F36" s="10">
        <v>80</v>
      </c>
      <c r="G36" s="18">
        <f t="shared" si="0"/>
        <v>80</v>
      </c>
    </row>
    <row r="37" spans="1:7" ht="24.75" x14ac:dyDescent="0.5">
      <c r="A37" s="49" t="s">
        <v>32</v>
      </c>
      <c r="B37" s="49">
        <f>+'[1]FORMULARIO DE FACTURA'!E4</f>
        <v>10</v>
      </c>
      <c r="C37" s="49">
        <v>0</v>
      </c>
      <c r="D37" s="49">
        <v>0</v>
      </c>
      <c r="E37" s="69">
        <f>+[1]!Tabla2[[#This Row],[Columna5]]+[1]!Tabla2[[#This Row],[Columna2]]-[1]!Tabla2[[#This Row],[Columna4]]</f>
        <v>10</v>
      </c>
      <c r="F37" s="10">
        <v>94.4</v>
      </c>
      <c r="G37" s="18">
        <f t="shared" si="0"/>
        <v>944</v>
      </c>
    </row>
    <row r="38" spans="1:7" ht="24.75" x14ac:dyDescent="0.5">
      <c r="A38" s="8" t="s">
        <v>33</v>
      </c>
      <c r="B38" s="8">
        <f>+'[1]LAPIZ DE CARBON'!E9</f>
        <v>22</v>
      </c>
      <c r="C38" s="8">
        <v>0</v>
      </c>
      <c r="D38" s="8">
        <v>9</v>
      </c>
      <c r="E38" s="67">
        <f>+[1]!Tabla2[[#This Row],[Columna5]]+[1]!Tabla2[[#This Row],[Columna2]]-[1]!Tabla2[[#This Row],[Columna4]]</f>
        <v>13</v>
      </c>
      <c r="F38" s="10">
        <v>14.95</v>
      </c>
      <c r="G38" s="18">
        <f t="shared" si="0"/>
        <v>194.35</v>
      </c>
    </row>
    <row r="39" spans="1:7" ht="24.75" x14ac:dyDescent="0.5">
      <c r="A39" s="49" t="s">
        <v>34</v>
      </c>
      <c r="B39" s="49">
        <f>+[1]BORRADOR!E5</f>
        <v>18</v>
      </c>
      <c r="C39" s="49">
        <v>0</v>
      </c>
      <c r="D39" s="49">
        <v>0</v>
      </c>
      <c r="E39" s="69">
        <f>+[1]!Tabla2[[#This Row],[Columna5]]+[1]!Tabla2[[#This Row],[Columna2]]-[1]!Tabla2[[#This Row],[Columna4]]</f>
        <v>18</v>
      </c>
      <c r="F39" s="10">
        <v>25.96</v>
      </c>
      <c r="G39" s="18">
        <f t="shared" si="0"/>
        <v>467.28000000000003</v>
      </c>
    </row>
    <row r="40" spans="1:7" ht="24.75" x14ac:dyDescent="0.5">
      <c r="A40" s="8" t="s">
        <v>35</v>
      </c>
      <c r="B40" s="8">
        <f>+'[1]PAPEL LEGAL'!E7</f>
        <v>20</v>
      </c>
      <c r="C40" s="8">
        <v>0</v>
      </c>
      <c r="D40" s="8">
        <v>4</v>
      </c>
      <c r="E40" s="67">
        <f>+[1]!Tabla2[[#This Row],[Columna5]]+[1]!Tabla2[[#This Row],[Columna2]]-[1]!Tabla2[[#This Row],[Columna4]]</f>
        <v>16</v>
      </c>
      <c r="F40" s="10">
        <v>531</v>
      </c>
      <c r="G40" s="18">
        <f t="shared" si="0"/>
        <v>8496</v>
      </c>
    </row>
    <row r="41" spans="1:7" ht="24.75" x14ac:dyDescent="0.5">
      <c r="A41" s="49" t="s">
        <v>123</v>
      </c>
      <c r="B41" s="49">
        <f>+'[1]FOLDER PEQUEÑOS'!E13</f>
        <v>956</v>
      </c>
      <c r="C41" s="49">
        <v>0</v>
      </c>
      <c r="D41" s="49">
        <v>925</v>
      </c>
      <c r="E41" s="69">
        <f>+[1]!Tabla2[[#This Row],[Columna5]]+[1]!Tabla2[[#This Row],[Columna2]]-[1]!Tabla2[[#This Row],[Columna4]]</f>
        <v>31</v>
      </c>
      <c r="F41" s="10">
        <v>2.42</v>
      </c>
      <c r="G41" s="18">
        <f t="shared" si="0"/>
        <v>75.02</v>
      </c>
    </row>
    <row r="42" spans="1:7" ht="24.75" x14ac:dyDescent="0.5">
      <c r="A42" s="10" t="s">
        <v>101</v>
      </c>
      <c r="B42" s="10">
        <f>+'[1]FOLDER CON BOLSILLO'!F6</f>
        <v>22</v>
      </c>
      <c r="C42" s="8">
        <v>0</v>
      </c>
      <c r="D42" s="10">
        <v>8</v>
      </c>
      <c r="E42" s="67">
        <f>+[1]!Tabla2[[#This Row],[Columna5]]+[1]!Tabla2[[#This Row],[Columna2]]-[1]!Tabla2[[#This Row],[Columna4]]</f>
        <v>14</v>
      </c>
      <c r="F42" s="10">
        <v>7.5519999999999996</v>
      </c>
      <c r="G42" s="18">
        <f t="shared" si="0"/>
        <v>105.72799999999999</v>
      </c>
    </row>
    <row r="43" spans="1:7" ht="24.75" x14ac:dyDescent="0.5">
      <c r="A43" s="51" t="s">
        <v>118</v>
      </c>
      <c r="B43" s="51">
        <f>+'[1]TALONARIO DE EXTRANJERO'!E4</f>
        <v>8</v>
      </c>
      <c r="C43" s="51">
        <v>0</v>
      </c>
      <c r="D43" s="51">
        <v>0</v>
      </c>
      <c r="E43" s="69">
        <f>+[1]!Tabla2[[#This Row],[Columna5]]+[1]!Tabla2[[#This Row],[Columna2]]-[1]!Tabla2[[#This Row],[Columna4]]</f>
        <v>8</v>
      </c>
      <c r="F43" s="10">
        <v>118</v>
      </c>
      <c r="G43" s="18">
        <f t="shared" si="0"/>
        <v>944</v>
      </c>
    </row>
    <row r="44" spans="1:7" ht="24.75" x14ac:dyDescent="0.5">
      <c r="A44" s="10" t="s">
        <v>36</v>
      </c>
      <c r="B44" s="10">
        <f>+'[1]FORMULARIO PREFORMA'!E5</f>
        <v>14</v>
      </c>
      <c r="C44" s="10">
        <v>0</v>
      </c>
      <c r="D44" s="10">
        <v>2</v>
      </c>
      <c r="E44" s="67">
        <f>+[1]!Tabla2[[#This Row],[Columna5]]+[1]!Tabla2[[#This Row],[Columna2]]-[1]!Tabla2[[#This Row],[Columna4]]</f>
        <v>12</v>
      </c>
      <c r="F44" s="10">
        <v>354</v>
      </c>
      <c r="G44" s="18">
        <f t="shared" si="0"/>
        <v>4248</v>
      </c>
    </row>
    <row r="45" spans="1:7" ht="24.75" x14ac:dyDescent="0.5">
      <c r="A45" s="49" t="s">
        <v>37</v>
      </c>
      <c r="B45" s="49">
        <f>+'[1]TINTA PARA IMPRESORA'!P38</f>
        <v>7</v>
      </c>
      <c r="C45" s="49">
        <v>0</v>
      </c>
      <c r="D45" s="51">
        <v>1</v>
      </c>
      <c r="E45" s="69">
        <f>+[1]!Tabla2[[#This Row],[Columna5]]+[1]!Tabla2[[#This Row],[Columna2]]-[1]!Tabla2[[#This Row],[Columna4]]</f>
        <v>6</v>
      </c>
      <c r="F45" s="10">
        <v>650</v>
      </c>
      <c r="G45" s="18">
        <f t="shared" si="0"/>
        <v>3900</v>
      </c>
    </row>
    <row r="46" spans="1:7" ht="24.75" x14ac:dyDescent="0.5">
      <c r="A46" s="8" t="s">
        <v>38</v>
      </c>
      <c r="B46" s="8">
        <f>+'[1]TINTA PARA IMPRESORA'!P47</f>
        <v>7</v>
      </c>
      <c r="C46" s="8">
        <v>0</v>
      </c>
      <c r="D46" s="10">
        <v>1</v>
      </c>
      <c r="E46" s="67">
        <f>+[1]!Tabla2[[#This Row],[Columna5]]+[1]!Tabla2[[#This Row],[Columna2]]-[1]!Tabla2[[#This Row],[Columna4]]</f>
        <v>6</v>
      </c>
      <c r="F46" s="10">
        <v>513</v>
      </c>
      <c r="G46" s="18">
        <f t="shared" si="0"/>
        <v>3078</v>
      </c>
    </row>
    <row r="47" spans="1:7" ht="24.75" x14ac:dyDescent="0.5">
      <c r="A47" s="49" t="s">
        <v>77</v>
      </c>
      <c r="B47" s="49">
        <f>+'[1]TINTA PARA IMPRESORA'!E140</f>
        <v>6</v>
      </c>
      <c r="C47" s="49">
        <v>0</v>
      </c>
      <c r="D47" s="51">
        <v>1</v>
      </c>
      <c r="E47" s="69">
        <f>+[1]!Tabla2[[#This Row],[Columna5]]+[1]!Tabla2[[#This Row],[Columna2]]-[1]!Tabla2[[#This Row],[Columna4]]</f>
        <v>5</v>
      </c>
      <c r="F47" s="10">
        <v>650</v>
      </c>
      <c r="G47" s="18">
        <f t="shared" si="0"/>
        <v>3250</v>
      </c>
    </row>
    <row r="48" spans="1:7" ht="24.75" x14ac:dyDescent="0.5">
      <c r="A48" s="10" t="s">
        <v>103</v>
      </c>
      <c r="B48" s="10">
        <f>+'[1]TINTA PARA IMPRESORA'!P57</f>
        <v>24</v>
      </c>
      <c r="C48" s="10">
        <v>0</v>
      </c>
      <c r="D48" s="10">
        <v>1</v>
      </c>
      <c r="E48" s="67">
        <f>+[1]!Tabla2[[#This Row],[Columna5]]+[1]!Tabla2[[#This Row],[Columna2]]-[1]!Tabla2[[#This Row],[Columna4]]</f>
        <v>23</v>
      </c>
      <c r="F48" s="10">
        <v>531</v>
      </c>
      <c r="G48" s="18">
        <f t="shared" si="0"/>
        <v>12213</v>
      </c>
    </row>
    <row r="49" spans="1:7" ht="24.75" x14ac:dyDescent="0.5">
      <c r="A49" s="49" t="s">
        <v>39</v>
      </c>
      <c r="B49" s="49">
        <f>+'[1]TINTA PARA IMPRESORA'!P114</f>
        <v>2</v>
      </c>
      <c r="C49" s="51">
        <v>0</v>
      </c>
      <c r="D49" s="49">
        <v>2</v>
      </c>
      <c r="E49" s="71">
        <f>+[1]!Tabla2[[#This Row],[Columna5]]+[1]!Tabla2[[#This Row],[Columna2]]-[1]!Tabla2[[#This Row],[Columna4]]</f>
        <v>0</v>
      </c>
      <c r="F49" s="10">
        <v>460.2</v>
      </c>
      <c r="G49" s="18">
        <f t="shared" si="0"/>
        <v>0</v>
      </c>
    </row>
    <row r="50" spans="1:7" ht="24.75" x14ac:dyDescent="0.5">
      <c r="A50" s="11" t="s">
        <v>40</v>
      </c>
      <c r="B50" s="10">
        <f>+'[1]TINTA PARA IMPRESORA'!P128</f>
        <v>2</v>
      </c>
      <c r="C50" s="10">
        <v>0</v>
      </c>
      <c r="D50" s="10">
        <v>2</v>
      </c>
      <c r="E50" s="68">
        <f>+[1]!Tabla2[[#This Row],[Columna5]]+[1]!Tabla2[[#This Row],[Columna2]]-[1]!Tabla2[[#This Row],[Columna4]]</f>
        <v>0</v>
      </c>
      <c r="F50" s="10">
        <v>460.2</v>
      </c>
      <c r="G50" s="18">
        <f t="shared" si="0"/>
        <v>0</v>
      </c>
    </row>
    <row r="51" spans="1:7" ht="24.75" x14ac:dyDescent="0.5">
      <c r="A51" s="53" t="s">
        <v>80</v>
      </c>
      <c r="B51" s="51">
        <f>+'[1]TINTA PARA IMPRESORA'!P103</f>
        <v>15</v>
      </c>
      <c r="C51" s="51">
        <v>0</v>
      </c>
      <c r="D51" s="51">
        <v>5</v>
      </c>
      <c r="E51" s="69">
        <f>+[1]!Tabla2[[#This Row],[Columna5]]+[1]!Tabla2[[#This Row],[Columna2]]-[1]!Tabla2[[#This Row],[Columna4]]</f>
        <v>10</v>
      </c>
      <c r="F51" s="10">
        <v>472</v>
      </c>
      <c r="G51" s="18">
        <f t="shared" si="0"/>
        <v>4720</v>
      </c>
    </row>
    <row r="52" spans="1:7" ht="24.75" x14ac:dyDescent="0.5">
      <c r="A52" s="11" t="s">
        <v>81</v>
      </c>
      <c r="B52" s="10">
        <f>+'[1]TINTA PARA IMPRESORA'!P140</f>
        <v>2</v>
      </c>
      <c r="C52" s="10">
        <v>0</v>
      </c>
      <c r="D52" s="10">
        <v>2</v>
      </c>
      <c r="E52" s="68">
        <f>+[1]!Tabla2[[#This Row],[Columna5]]+[1]!Tabla2[[#This Row],[Columna2]]-[1]!Tabla2[[#This Row],[Columna4]]</f>
        <v>0</v>
      </c>
      <c r="F52" s="10">
        <v>460.2</v>
      </c>
      <c r="G52" s="18">
        <f t="shared" si="0"/>
        <v>0</v>
      </c>
    </row>
    <row r="53" spans="1:7" ht="24.75" x14ac:dyDescent="0.5">
      <c r="A53" s="51" t="s">
        <v>41</v>
      </c>
      <c r="B53" s="51">
        <f>+'[1]TINTA PARA IMPRESORA'!Q5</f>
        <v>5</v>
      </c>
      <c r="C53" s="51">
        <v>0</v>
      </c>
      <c r="D53" s="51">
        <v>0</v>
      </c>
      <c r="E53" s="69">
        <f>+[1]!Tabla2[[#This Row],[Columna5]]+[1]!Tabla2[[#This Row],[Columna2]]-[1]!Tabla2[[#This Row],[Columna4]]</f>
        <v>5</v>
      </c>
      <c r="F53" s="10">
        <v>460.2</v>
      </c>
      <c r="G53" s="18">
        <f t="shared" si="0"/>
        <v>2301</v>
      </c>
    </row>
    <row r="54" spans="1:7" ht="24.75" x14ac:dyDescent="0.5">
      <c r="A54" s="10" t="s">
        <v>42</v>
      </c>
      <c r="B54" s="10">
        <f>+'[1]TINTA PARA IMPRESORA'!P151</f>
        <v>3</v>
      </c>
      <c r="C54" s="10">
        <v>0</v>
      </c>
      <c r="D54" s="10">
        <v>2</v>
      </c>
      <c r="E54" s="67">
        <f>+[1]!Tabla2[[#This Row],[Columna5]]+[1]!Tabla2[[#This Row],[Columna2]]-[1]!Tabla2[[#This Row],[Columna4]]</f>
        <v>1</v>
      </c>
      <c r="F54" s="10">
        <v>460.2</v>
      </c>
      <c r="G54" s="18">
        <f t="shared" si="0"/>
        <v>460.2</v>
      </c>
    </row>
    <row r="55" spans="1:7" ht="24.75" x14ac:dyDescent="0.5">
      <c r="A55" s="51" t="s">
        <v>43</v>
      </c>
      <c r="B55" s="51">
        <f>+'[1]TINTA PARA IMPRESORA'!Q15</f>
        <v>5</v>
      </c>
      <c r="C55" s="51">
        <v>0</v>
      </c>
      <c r="D55" s="51">
        <v>1</v>
      </c>
      <c r="E55" s="69">
        <f>+[1]!Tabla2[[#This Row],[Columna5]]+[1]!Tabla2[[#This Row],[Columna2]]-[1]!Tabla2[[#This Row],[Columna4]]</f>
        <v>4</v>
      </c>
      <c r="F55" s="10">
        <v>460.2</v>
      </c>
      <c r="G55" s="18">
        <f t="shared" si="0"/>
        <v>1840.8</v>
      </c>
    </row>
    <row r="56" spans="1:7" ht="24.75" x14ac:dyDescent="0.5">
      <c r="A56" s="10" t="s">
        <v>44</v>
      </c>
      <c r="B56" s="10">
        <f>+'[1]TINTA PARA IMPRESORA'!P29</f>
        <v>13</v>
      </c>
      <c r="C56" s="10">
        <v>0</v>
      </c>
      <c r="D56" s="10">
        <v>7</v>
      </c>
      <c r="E56" s="67">
        <f>+[1]!Tabla2[[#This Row],[Columna5]]+[1]!Tabla2[[#This Row],[Columna2]]-[1]!Tabla2[[#This Row],[Columna4]]</f>
        <v>6</v>
      </c>
      <c r="F56" s="10">
        <v>472</v>
      </c>
      <c r="G56" s="18">
        <f t="shared" si="0"/>
        <v>2832</v>
      </c>
    </row>
    <row r="57" spans="1:7" ht="24.75" x14ac:dyDescent="0.5">
      <c r="A57" s="51" t="s">
        <v>45</v>
      </c>
      <c r="B57" s="51">
        <f>+'[1]TINTA PARA IMPRESORA'!E64</f>
        <v>2</v>
      </c>
      <c r="C57" s="51">
        <v>0</v>
      </c>
      <c r="D57" s="51">
        <v>0</v>
      </c>
      <c r="E57" s="69">
        <f>+[1]!Tabla2[[#This Row],[Columna5]]+[1]!Tabla2[[#This Row],[Columna2]]-[1]!Tabla2[[#This Row],[Columna4]]</f>
        <v>2</v>
      </c>
      <c r="F57" s="10">
        <v>675</v>
      </c>
      <c r="G57" s="18">
        <f t="shared" si="0"/>
        <v>1350</v>
      </c>
    </row>
    <row r="58" spans="1:7" ht="24.75" x14ac:dyDescent="0.5">
      <c r="A58" s="10" t="s">
        <v>46</v>
      </c>
      <c r="B58" s="10">
        <f>+'[1]TINTA PARA IMPRESORA'!E55</f>
        <v>5</v>
      </c>
      <c r="C58" s="10">
        <v>0</v>
      </c>
      <c r="D58" s="10">
        <v>0</v>
      </c>
      <c r="E58" s="67">
        <f>+[1]!Tabla2[[#This Row],[Columna5]]+[1]!Tabla2[[#This Row],[Columna2]]-[1]!Tabla2[[#This Row],[Columna4]]</f>
        <v>5</v>
      </c>
      <c r="F58" s="10">
        <v>675</v>
      </c>
      <c r="G58" s="18">
        <f t="shared" si="0"/>
        <v>3375</v>
      </c>
    </row>
    <row r="59" spans="1:7" ht="24.75" x14ac:dyDescent="0.5">
      <c r="A59" s="51" t="s">
        <v>47</v>
      </c>
      <c r="B59" s="51">
        <f>+'[1]TINTA PARA IMPRESORA'!E75</f>
        <v>1</v>
      </c>
      <c r="C59" s="51">
        <v>0</v>
      </c>
      <c r="D59" s="51">
        <v>0</v>
      </c>
      <c r="E59" s="69">
        <f>+[1]!Tabla2[[#This Row],[Columna5]]+[1]!Tabla2[[#This Row],[Columna2]]-[1]!Tabla2[[#This Row],[Columna4]]</f>
        <v>1</v>
      </c>
      <c r="F59" s="10">
        <v>675</v>
      </c>
      <c r="G59" s="18">
        <f t="shared" si="0"/>
        <v>675</v>
      </c>
    </row>
    <row r="60" spans="1:7" ht="24.75" x14ac:dyDescent="0.5">
      <c r="A60" s="10" t="s">
        <v>104</v>
      </c>
      <c r="B60" s="10">
        <f>+'[1]TINTA PARA IMPRESORA'!E5</f>
        <v>24</v>
      </c>
      <c r="C60" s="10">
        <v>0</v>
      </c>
      <c r="D60" s="10">
        <v>0</v>
      </c>
      <c r="E60" s="67">
        <f>+[1]!Tabla2[[#This Row],[Columna5]]+[1]!Tabla2[[#This Row],[Columna2]]-[1]!Tabla2[[#This Row],[Columna4]]</f>
        <v>24</v>
      </c>
      <c r="F60" s="10">
        <v>472</v>
      </c>
      <c r="G60" s="18">
        <f t="shared" si="0"/>
        <v>11328</v>
      </c>
    </row>
    <row r="61" spans="1:7" ht="24.75" x14ac:dyDescent="0.5">
      <c r="A61" s="51" t="s">
        <v>48</v>
      </c>
      <c r="B61" s="51">
        <f>+'[1]TINTA PARA IMPRESORA'!P73</f>
        <v>6</v>
      </c>
      <c r="C61" s="51">
        <v>0</v>
      </c>
      <c r="D61" s="51">
        <v>1</v>
      </c>
      <c r="E61" s="69">
        <f>+[1]!Tabla2[[#This Row],[Columna5]]+[1]!Tabla2[[#This Row],[Columna2]]-[1]!Tabla2[[#This Row],[Columna4]]</f>
        <v>5</v>
      </c>
      <c r="F61" s="10">
        <v>460.2</v>
      </c>
      <c r="G61" s="18">
        <f t="shared" si="0"/>
        <v>2301</v>
      </c>
    </row>
    <row r="62" spans="1:7" ht="24.75" x14ac:dyDescent="0.5">
      <c r="A62" s="10" t="s">
        <v>49</v>
      </c>
      <c r="B62" s="10">
        <f>+'[1]TINTA PARA IMPRESORA'!P91</f>
        <v>6</v>
      </c>
      <c r="C62" s="10">
        <v>0</v>
      </c>
      <c r="D62" s="10">
        <v>1</v>
      </c>
      <c r="E62" s="67">
        <f>+[1]!Tabla2[[#This Row],[Columna5]]+[1]!Tabla2[[#This Row],[Columna2]]-[1]!Tabla2[[#This Row],[Columna4]]</f>
        <v>5</v>
      </c>
      <c r="F62" s="10">
        <v>460.2</v>
      </c>
      <c r="G62" s="18">
        <f t="shared" si="0"/>
        <v>2301</v>
      </c>
    </row>
    <row r="63" spans="1:7" ht="24.75" x14ac:dyDescent="0.5">
      <c r="A63" s="49" t="s">
        <v>50</v>
      </c>
      <c r="B63" s="49">
        <f>+'[1]TINTA PARA IMPRESORA'!P82</f>
        <v>6</v>
      </c>
      <c r="C63" s="51">
        <v>0</v>
      </c>
      <c r="D63" s="51">
        <v>1</v>
      </c>
      <c r="E63" s="69">
        <f>+[1]!Tabla2[[#This Row],[Columna5]]+[1]!Tabla2[[#This Row],[Columna2]]-[1]!Tabla2[[#This Row],[Columna4]]</f>
        <v>5</v>
      </c>
      <c r="F63" s="10">
        <v>460.2</v>
      </c>
      <c r="G63" s="18">
        <f t="shared" si="0"/>
        <v>2301</v>
      </c>
    </row>
    <row r="64" spans="1:7" ht="24.75" x14ac:dyDescent="0.5">
      <c r="A64" s="8" t="s">
        <v>51</v>
      </c>
      <c r="B64" s="8">
        <f>+'[1]TINTA PARA IMPRESORA'!E45</f>
        <v>26</v>
      </c>
      <c r="C64" s="10">
        <v>0</v>
      </c>
      <c r="D64" s="10">
        <v>0</v>
      </c>
      <c r="E64" s="67">
        <f>+[1]!Tabla2[[#This Row],[Columna5]]+[1]!Tabla2[[#This Row],[Columna2]]-[1]!Tabla2[[#This Row],[Columna4]]</f>
        <v>26</v>
      </c>
      <c r="F64" s="10">
        <v>472</v>
      </c>
      <c r="G64" s="18">
        <f t="shared" si="0"/>
        <v>12272</v>
      </c>
    </row>
    <row r="65" spans="1:7" ht="24.75" x14ac:dyDescent="0.5">
      <c r="A65" s="49" t="s">
        <v>52</v>
      </c>
      <c r="B65" s="49">
        <f>+'[1]TINTA PARA IMPRESORA'!E25</f>
        <v>4</v>
      </c>
      <c r="C65" s="51">
        <v>0</v>
      </c>
      <c r="D65" s="51">
        <v>0</v>
      </c>
      <c r="E65" s="69">
        <f>+[1]!Tabla2[[#This Row],[Columna5]]+[1]!Tabla2[[#This Row],[Columna2]]-[1]!Tabla2[[#This Row],[Columna4]]</f>
        <v>4</v>
      </c>
      <c r="F65" s="10">
        <v>460.2</v>
      </c>
      <c r="G65" s="18">
        <f t="shared" si="0"/>
        <v>1840.8</v>
      </c>
    </row>
    <row r="66" spans="1:7" ht="24.75" x14ac:dyDescent="0.5">
      <c r="A66" s="10" t="s">
        <v>53</v>
      </c>
      <c r="B66" s="10">
        <f>+'[1]TINTA PARA IMPRESORA'!E16</f>
        <v>6</v>
      </c>
      <c r="C66" s="10">
        <v>0</v>
      </c>
      <c r="D66" s="10">
        <v>0</v>
      </c>
      <c r="E66" s="67">
        <f>+[1]!Tabla2[[#This Row],[Columna5]]+[1]!Tabla2[[#This Row],[Columna2]]-[1]!Tabla2[[#This Row],[Columna4]]</f>
        <v>6</v>
      </c>
      <c r="F66" s="10">
        <v>460.2</v>
      </c>
      <c r="G66" s="18">
        <f t="shared" si="0"/>
        <v>2761.2</v>
      </c>
    </row>
    <row r="67" spans="1:7" ht="24.75" x14ac:dyDescent="0.5">
      <c r="A67" s="51" t="s">
        <v>54</v>
      </c>
      <c r="B67" s="51">
        <f>+'[1]TINTA PARA IMPRESORA'!E35</f>
        <v>7</v>
      </c>
      <c r="C67" s="51">
        <v>0</v>
      </c>
      <c r="D67" s="51">
        <v>0</v>
      </c>
      <c r="E67" s="69">
        <f>+[1]!Tabla2[[#This Row],[Columna5]]+[1]!Tabla2[[#This Row],[Columna2]]-[1]!Tabla2[[#This Row],[Columna4]]</f>
        <v>7</v>
      </c>
      <c r="F67" s="10">
        <v>460.2</v>
      </c>
      <c r="G67" s="18">
        <f t="shared" si="0"/>
        <v>3221.4</v>
      </c>
    </row>
    <row r="68" spans="1:7" ht="24.75" x14ac:dyDescent="0.5">
      <c r="A68" s="10" t="s">
        <v>55</v>
      </c>
      <c r="B68" s="10">
        <f>+'[1]TINTA PARA IMPRESORA'!E90</f>
        <v>5</v>
      </c>
      <c r="C68" s="10">
        <v>0</v>
      </c>
      <c r="D68" s="10">
        <v>1</v>
      </c>
      <c r="E68" s="67">
        <f>+[1]!Tabla2[[#This Row],[Columna5]]+[1]!Tabla2[[#This Row],[Columna2]]-[1]!Tabla2[[#This Row],[Columna4]]</f>
        <v>4</v>
      </c>
      <c r="F68" s="10">
        <v>613.6</v>
      </c>
      <c r="G68" s="18">
        <f t="shared" si="0"/>
        <v>2454.4</v>
      </c>
    </row>
    <row r="69" spans="1:7" ht="24.75" x14ac:dyDescent="0.5">
      <c r="A69" s="51" t="s">
        <v>56</v>
      </c>
      <c r="B69" s="51">
        <f>+'[1]TINTA PARA IMPRESORA'!E103</f>
        <v>5</v>
      </c>
      <c r="C69" s="51">
        <v>0</v>
      </c>
      <c r="D69" s="51">
        <v>1</v>
      </c>
      <c r="E69" s="69">
        <f>+[1]!Tabla2[[#This Row],[Columna5]]+[1]!Tabla2[[#This Row],[Columna2]]-[1]!Tabla2[[#This Row],[Columna4]]</f>
        <v>4</v>
      </c>
      <c r="F69" s="10">
        <v>613.6</v>
      </c>
      <c r="G69" s="18">
        <f t="shared" si="0"/>
        <v>2454.4</v>
      </c>
    </row>
    <row r="70" spans="1:7" ht="24.75" x14ac:dyDescent="0.5">
      <c r="A70" s="10" t="s">
        <v>57</v>
      </c>
      <c r="B70" s="10">
        <f>+'[1]TINTA PARA IMPRESORA'!E115</f>
        <v>5</v>
      </c>
      <c r="C70" s="10">
        <v>0</v>
      </c>
      <c r="D70" s="10">
        <v>1</v>
      </c>
      <c r="E70" s="67">
        <f>+[1]!Tabla2[[#This Row],[Columna5]]+[1]!Tabla2[[#This Row],[Columna2]]-[1]!Tabla2[[#This Row],[Columna4]]</f>
        <v>4</v>
      </c>
      <c r="F70" s="10">
        <v>613.6</v>
      </c>
      <c r="G70" s="18">
        <f t="shared" si="0"/>
        <v>2454.4</v>
      </c>
    </row>
    <row r="71" spans="1:7" ht="24.75" x14ac:dyDescent="0.5">
      <c r="A71" s="51" t="s">
        <v>105</v>
      </c>
      <c r="B71" s="51">
        <f>+'[1]TINTA PARA IMPRESORA'!E150</f>
        <v>22</v>
      </c>
      <c r="C71" s="51">
        <v>0</v>
      </c>
      <c r="D71" s="51">
        <v>2</v>
      </c>
      <c r="E71" s="69">
        <f>+[1]!Tabla2[[#This Row],[Columna5]]+[1]!Tabla2[[#This Row],[Columna2]]-[1]!Tabla2[[#This Row],[Columna4]]</f>
        <v>20</v>
      </c>
      <c r="F71" s="10">
        <v>619.5</v>
      </c>
      <c r="G71" s="18">
        <f t="shared" si="0"/>
        <v>12390</v>
      </c>
    </row>
    <row r="72" spans="1:7" ht="24.75" x14ac:dyDescent="0.5">
      <c r="A72" s="10" t="s">
        <v>58</v>
      </c>
      <c r="B72" s="10">
        <v>1</v>
      </c>
      <c r="C72" s="10">
        <v>0</v>
      </c>
      <c r="D72" s="10">
        <v>0</v>
      </c>
      <c r="E72" s="67">
        <f>+[1]!Tabla2[[#This Row],[Columna5]]+[1]!Tabla2[[#This Row],[Columna2]]-[1]!Tabla2[[#This Row],[Columna4]]</f>
        <v>1</v>
      </c>
      <c r="F72" s="10">
        <v>675</v>
      </c>
      <c r="G72" s="18">
        <f t="shared" ref="G72:G93" si="1">+F72*E72</f>
        <v>675</v>
      </c>
    </row>
    <row r="73" spans="1:7" ht="24.75" x14ac:dyDescent="0.5">
      <c r="A73" s="51" t="s">
        <v>59</v>
      </c>
      <c r="B73" s="51">
        <f>+'[1]PILA PARA PESO'!E5</f>
        <v>2</v>
      </c>
      <c r="C73" s="51">
        <v>0</v>
      </c>
      <c r="D73" s="51">
        <v>2</v>
      </c>
      <c r="E73" s="71">
        <f>+[1]!Tabla2[[#This Row],[Columna5]]+[1]!Tabla2[[#This Row],[Columna2]]-[1]!Tabla2[[#This Row],[Columna4]]</f>
        <v>0</v>
      </c>
      <c r="F73" s="10">
        <v>200</v>
      </c>
      <c r="G73" s="18">
        <f t="shared" si="1"/>
        <v>0</v>
      </c>
    </row>
    <row r="74" spans="1:7" ht="24.75" x14ac:dyDescent="0.5">
      <c r="A74" s="10" t="s">
        <v>60</v>
      </c>
      <c r="B74" s="10">
        <f>+'[1]CINTA EPSON LAB'!E4</f>
        <v>7</v>
      </c>
      <c r="C74" s="10">
        <v>0</v>
      </c>
      <c r="D74" s="10">
        <v>0</v>
      </c>
      <c r="E74" s="67">
        <f>+[1]!Tabla2[[#This Row],[Columna5]]+[1]!Tabla2[[#This Row],[Columna2]]-[1]!Tabla2[[#This Row],[Columna4]]</f>
        <v>7</v>
      </c>
      <c r="F74" s="10">
        <v>383.5</v>
      </c>
      <c r="G74" s="18">
        <f t="shared" si="1"/>
        <v>2684.5</v>
      </c>
    </row>
    <row r="75" spans="1:7" ht="24.75" x14ac:dyDescent="0.5">
      <c r="A75" s="51" t="s">
        <v>106</v>
      </c>
      <c r="B75" s="51">
        <v>450</v>
      </c>
      <c r="C75" s="51">
        <v>0</v>
      </c>
      <c r="D75" s="51">
        <v>0</v>
      </c>
      <c r="E75" s="69">
        <f>+[1]!Tabla2[[#This Row],[Columna5]]+[1]!Tabla2[[#This Row],[Columna2]]-[1]!Tabla2[[#This Row],[Columna4]]</f>
        <v>450</v>
      </c>
      <c r="F75" s="10">
        <v>2.6</v>
      </c>
      <c r="G75" s="18">
        <f t="shared" si="1"/>
        <v>1170</v>
      </c>
    </row>
    <row r="76" spans="1:7" ht="24.75" x14ac:dyDescent="0.5">
      <c r="A76" s="10" t="s">
        <v>61</v>
      </c>
      <c r="B76" s="10">
        <v>8</v>
      </c>
      <c r="C76" s="10">
        <v>0</v>
      </c>
      <c r="D76" s="10">
        <v>0</v>
      </c>
      <c r="E76" s="67">
        <f>+[1]!Tabla2[[#This Row],[Columna5]]+[1]!Tabla2[[#This Row],[Columna2]]-[1]!Tabla2[[#This Row],[Columna4]]</f>
        <v>8</v>
      </c>
      <c r="F76" s="10">
        <v>1200</v>
      </c>
      <c r="G76" s="18">
        <f t="shared" si="1"/>
        <v>9600</v>
      </c>
    </row>
    <row r="77" spans="1:7" ht="24.75" x14ac:dyDescent="0.5">
      <c r="A77" s="70" t="s">
        <v>63</v>
      </c>
      <c r="B77" s="70">
        <f>+[1]TONER!D7</f>
        <v>17</v>
      </c>
      <c r="C77" s="51">
        <v>0</v>
      </c>
      <c r="D77" s="70">
        <v>1</v>
      </c>
      <c r="E77" s="69">
        <f>+[1]!Tabla2[[#This Row],[Columna5]]+[1]!Tabla2[[#This Row],[Columna2]]-[1]!Tabla2[[#This Row],[Columna4]]</f>
        <v>16</v>
      </c>
      <c r="F77" s="10">
        <v>1003</v>
      </c>
      <c r="G77" s="18">
        <f t="shared" si="1"/>
        <v>16048</v>
      </c>
    </row>
    <row r="78" spans="1:7" ht="24.75" x14ac:dyDescent="0.5">
      <c r="A78" s="10" t="s">
        <v>107</v>
      </c>
      <c r="B78" s="10">
        <f>+[1]TONER!D31</f>
        <v>4</v>
      </c>
      <c r="C78" s="10">
        <v>0</v>
      </c>
      <c r="D78" s="10">
        <v>0</v>
      </c>
      <c r="E78" s="67">
        <f>+[1]!Tabla2[[#This Row],[Columna5]]+[1]!Tabla2[[#This Row],[Columna2]]-[1]!Tabla2[[#This Row],[Columna4]]</f>
        <v>4</v>
      </c>
      <c r="F78" s="10">
        <v>2336.4</v>
      </c>
      <c r="G78" s="18">
        <f t="shared" si="1"/>
        <v>9345.6</v>
      </c>
    </row>
    <row r="79" spans="1:7" ht="24.75" x14ac:dyDescent="0.5">
      <c r="A79" s="51" t="s">
        <v>64</v>
      </c>
      <c r="B79" s="51">
        <f>+[1]TONER!M6</f>
        <v>3</v>
      </c>
      <c r="C79" s="51">
        <v>0</v>
      </c>
      <c r="D79" s="51">
        <v>0</v>
      </c>
      <c r="E79" s="69">
        <f>+[1]!Tabla2[[#This Row],[Columna5]]+[1]!Tabla2[[#This Row],[Columna2]]-[1]!Tabla2[[#This Row],[Columna4]]</f>
        <v>3</v>
      </c>
      <c r="F79" s="10">
        <v>1156.4000000000001</v>
      </c>
      <c r="G79" s="18">
        <f t="shared" si="1"/>
        <v>3469.2000000000003</v>
      </c>
    </row>
    <row r="80" spans="1:7" ht="24.75" x14ac:dyDescent="0.5">
      <c r="A80" s="10" t="s">
        <v>65</v>
      </c>
      <c r="B80" s="10">
        <f>+[1]TONER!M19</f>
        <v>8</v>
      </c>
      <c r="C80" s="10">
        <v>0</v>
      </c>
      <c r="D80" s="10">
        <v>1</v>
      </c>
      <c r="E80" s="67">
        <f>+[1]!Tabla2[[#This Row],[Columna5]]+[1]!Tabla2[[#This Row],[Columna2]]-[1]!Tabla2[[#This Row],[Columna4]]</f>
        <v>7</v>
      </c>
      <c r="F80" s="10">
        <v>1050.2</v>
      </c>
      <c r="G80" s="18">
        <f t="shared" si="1"/>
        <v>7351.4000000000005</v>
      </c>
    </row>
    <row r="81" spans="1:7" ht="24.75" x14ac:dyDescent="0.5">
      <c r="A81" s="51" t="s">
        <v>66</v>
      </c>
      <c r="B81" s="51">
        <f>+[1]TONER!M28</f>
        <v>2</v>
      </c>
      <c r="C81" s="51">
        <v>0</v>
      </c>
      <c r="D81" s="51">
        <v>0</v>
      </c>
      <c r="E81" s="69">
        <f>+[1]!Tabla2[[#This Row],[Columna5]]+[1]!Tabla2[[#This Row],[Columna2]]-[1]!Tabla2[[#This Row],[Columna4]]</f>
        <v>2</v>
      </c>
      <c r="F81" s="10">
        <v>1298</v>
      </c>
      <c r="G81" s="18">
        <f t="shared" si="1"/>
        <v>2596</v>
      </c>
    </row>
    <row r="82" spans="1:7" ht="24.75" x14ac:dyDescent="0.5">
      <c r="A82" s="10" t="s">
        <v>67</v>
      </c>
      <c r="B82" s="10">
        <f>+[1]TONER!D18</f>
        <v>1</v>
      </c>
      <c r="C82" s="10">
        <v>0</v>
      </c>
      <c r="D82" s="10">
        <v>0</v>
      </c>
      <c r="E82" s="67">
        <f>+[1]!Tabla2[[#This Row],[Columna5]]+[1]!Tabla2[[#This Row],[Columna2]]-[1]!Tabla2[[#This Row],[Columna4]]</f>
        <v>1</v>
      </c>
      <c r="F82" s="10">
        <v>445</v>
      </c>
      <c r="G82" s="18">
        <f t="shared" si="1"/>
        <v>445</v>
      </c>
    </row>
    <row r="83" spans="1:7" ht="24.75" x14ac:dyDescent="0.5">
      <c r="A83" s="51" t="s">
        <v>83</v>
      </c>
      <c r="B83" s="51">
        <f>+[1]TONER!D42</f>
        <v>1</v>
      </c>
      <c r="C83" s="51">
        <v>0</v>
      </c>
      <c r="D83" s="51">
        <v>0</v>
      </c>
      <c r="E83" s="69">
        <f>+[1]!Tabla2[[#This Row],[Columna5]]+[1]!Tabla2[[#This Row],[Columna2]]-[1]!Tabla2[[#This Row],[Columna4]]</f>
        <v>1</v>
      </c>
      <c r="F83" s="10">
        <v>2900</v>
      </c>
      <c r="G83" s="18">
        <f t="shared" si="1"/>
        <v>2900</v>
      </c>
    </row>
    <row r="84" spans="1:7" ht="24.75" x14ac:dyDescent="0.5">
      <c r="A84" s="10" t="s">
        <v>68</v>
      </c>
      <c r="B84" s="10">
        <f>+'[1]RECIBO DE ODONTOLOGIA'!E8</f>
        <v>22</v>
      </c>
      <c r="C84" s="10">
        <v>0</v>
      </c>
      <c r="D84" s="10">
        <v>4</v>
      </c>
      <c r="E84" s="67">
        <f>+[1]!Tabla2[[#This Row],[Columna5]]+[1]!Tabla2[[#This Row],[Columna2]]-[1]!Tabla2[[#This Row],[Columna4]]</f>
        <v>18</v>
      </c>
      <c r="F84" s="41">
        <v>118</v>
      </c>
      <c r="G84" s="18">
        <f t="shared" si="1"/>
        <v>2124</v>
      </c>
    </row>
    <row r="85" spans="1:7" ht="24.75" x14ac:dyDescent="0.5">
      <c r="A85" s="51" t="s">
        <v>69</v>
      </c>
      <c r="B85" s="51">
        <f>+'[1]MACHO HEMBRA'!E5</f>
        <v>1</v>
      </c>
      <c r="C85" s="51">
        <v>0</v>
      </c>
      <c r="D85" s="51">
        <v>0</v>
      </c>
      <c r="E85" s="69">
        <f>+[1]!Tabla2[[#This Row],[Columna5]]+[1]!Tabla2[[#This Row],[Columna2]]-[1]!Tabla2[[#This Row],[Columna4]]</f>
        <v>1</v>
      </c>
      <c r="F85" s="10">
        <v>106.2</v>
      </c>
      <c r="G85" s="18">
        <f t="shared" si="1"/>
        <v>106.2</v>
      </c>
    </row>
    <row r="86" spans="1:7" ht="25.5" customHeight="1" x14ac:dyDescent="0.5">
      <c r="A86" s="10" t="s">
        <v>108</v>
      </c>
      <c r="B86" s="10">
        <f>+'[1]SACA PUNTA'!D5</f>
        <v>2</v>
      </c>
      <c r="C86" s="10">
        <v>0</v>
      </c>
      <c r="D86" s="10">
        <v>1</v>
      </c>
      <c r="E86" s="67">
        <f>+[1]!Tabla2[[#This Row],[Columna5]]+[1]!Tabla2[[#This Row],[Columna2]]-[1]!Tabla2[[#This Row],[Columna4]]</f>
        <v>1</v>
      </c>
      <c r="F86" s="10">
        <v>68.44</v>
      </c>
      <c r="G86" s="18">
        <f t="shared" si="1"/>
        <v>68.44</v>
      </c>
    </row>
    <row r="87" spans="1:7" ht="4.5" hidden="1" customHeight="1" x14ac:dyDescent="0.5">
      <c r="A87" s="51" t="s">
        <v>70</v>
      </c>
      <c r="B87" s="51">
        <v>1</v>
      </c>
      <c r="C87" s="51">
        <v>0</v>
      </c>
      <c r="D87" s="51">
        <v>0</v>
      </c>
      <c r="E87" s="69">
        <f>+[1]!Tabla2[[#This Row],[Columna5]]+[1]!Tabla2[[#This Row],[Columna2]]-[1]!Tabla2[[#This Row],[Columna4]]</f>
        <v>1</v>
      </c>
      <c r="F87" s="10"/>
      <c r="G87" s="18">
        <f t="shared" si="1"/>
        <v>0</v>
      </c>
    </row>
    <row r="88" spans="1:7" ht="22.5" customHeight="1" x14ac:dyDescent="0.5">
      <c r="A88" s="51" t="s">
        <v>70</v>
      </c>
      <c r="B88" s="51">
        <v>1</v>
      </c>
      <c r="C88" s="51">
        <v>0</v>
      </c>
      <c r="D88" s="51">
        <v>0</v>
      </c>
      <c r="E88" s="69">
        <v>1</v>
      </c>
      <c r="F88" s="10">
        <v>1200</v>
      </c>
      <c r="G88" s="18">
        <f t="shared" si="1"/>
        <v>1200</v>
      </c>
    </row>
    <row r="89" spans="1:7" ht="24.75" x14ac:dyDescent="0.5">
      <c r="A89" s="10" t="s">
        <v>119</v>
      </c>
      <c r="B89" s="10">
        <f>+'[1]SOBRE MANILA GRANDE'!E5</f>
        <v>75</v>
      </c>
      <c r="C89" s="10">
        <v>0</v>
      </c>
      <c r="D89" s="10">
        <v>3</v>
      </c>
      <c r="E89" s="67">
        <v>72</v>
      </c>
      <c r="F89" s="10">
        <v>15</v>
      </c>
      <c r="G89" s="18">
        <f t="shared" si="1"/>
        <v>1080</v>
      </c>
    </row>
    <row r="90" spans="1:7" ht="24.75" x14ac:dyDescent="0.5">
      <c r="A90" s="51" t="s">
        <v>120</v>
      </c>
      <c r="B90" s="51">
        <f>+'[1]SOBRE MANILA PEQUEÑO '!E5</f>
        <v>44</v>
      </c>
      <c r="C90" s="51">
        <v>0</v>
      </c>
      <c r="D90" s="51">
        <v>2</v>
      </c>
      <c r="E90" s="69">
        <v>42</v>
      </c>
      <c r="F90" s="10">
        <v>7</v>
      </c>
      <c r="G90" s="18">
        <f t="shared" si="1"/>
        <v>294</v>
      </c>
    </row>
    <row r="91" spans="1:7" ht="24.75" x14ac:dyDescent="0.5">
      <c r="A91" s="10" t="s">
        <v>111</v>
      </c>
      <c r="B91" s="10">
        <f>+[1]CERA!E4</f>
        <v>2</v>
      </c>
      <c r="C91" s="10">
        <v>0</v>
      </c>
      <c r="D91" s="10">
        <v>0</v>
      </c>
      <c r="E91" s="67">
        <v>2</v>
      </c>
      <c r="F91" s="10">
        <v>95</v>
      </c>
      <c r="G91" s="18">
        <f t="shared" si="1"/>
        <v>190</v>
      </c>
    </row>
    <row r="92" spans="1:7" ht="24.75" x14ac:dyDescent="0.5">
      <c r="A92" s="70" t="s">
        <v>79</v>
      </c>
      <c r="B92" s="70">
        <f>+'[1]TINTA PARA SELLO'!E8</f>
        <v>5</v>
      </c>
      <c r="C92" s="51">
        <v>0</v>
      </c>
      <c r="D92" s="70">
        <v>5</v>
      </c>
      <c r="E92" s="71">
        <v>0</v>
      </c>
      <c r="F92" s="10">
        <v>50</v>
      </c>
      <c r="G92" s="18">
        <f t="shared" si="1"/>
        <v>0</v>
      </c>
    </row>
    <row r="93" spans="1:7" ht="25.5" thickBot="1" x14ac:dyDescent="0.55000000000000004">
      <c r="A93" s="41" t="s">
        <v>112</v>
      </c>
      <c r="B93" s="41">
        <v>9</v>
      </c>
      <c r="C93" s="41">
        <v>0</v>
      </c>
      <c r="D93" s="41">
        <v>0</v>
      </c>
      <c r="E93" s="112">
        <v>9</v>
      </c>
      <c r="F93" s="41">
        <v>17.7</v>
      </c>
      <c r="G93" s="18">
        <f t="shared" si="1"/>
        <v>159.29999999999998</v>
      </c>
    </row>
    <row r="94" spans="1:7" ht="47.25" thickBot="1" x14ac:dyDescent="0.75">
      <c r="A94" s="117"/>
      <c r="B94" s="116"/>
      <c r="C94" s="116"/>
      <c r="D94" s="116"/>
      <c r="E94" s="118"/>
      <c r="F94" s="131" t="s">
        <v>11</v>
      </c>
      <c r="G94" s="132">
        <v>196817.76</v>
      </c>
    </row>
    <row r="95" spans="1:7" ht="21" x14ac:dyDescent="0.35">
      <c r="F95" s="1"/>
      <c r="G95" s="1"/>
    </row>
    <row r="96" spans="1:7" ht="21" x14ac:dyDescent="0.35">
      <c r="F96" s="1"/>
      <c r="G96" s="1"/>
    </row>
    <row r="97" spans="1:7" ht="21" x14ac:dyDescent="0.35">
      <c r="F97" s="1"/>
      <c r="G97" s="1"/>
    </row>
    <row r="98" spans="1:7" ht="21" x14ac:dyDescent="0.35">
      <c r="F98" s="1"/>
      <c r="G98" s="1"/>
    </row>
    <row r="99" spans="1:7" ht="21" x14ac:dyDescent="0.35">
      <c r="F99" s="1"/>
      <c r="G99" s="1"/>
    </row>
    <row r="100" spans="1:7" ht="21" x14ac:dyDescent="0.35">
      <c r="F100" s="1"/>
      <c r="G100" s="1"/>
    </row>
    <row r="101" spans="1:7" ht="24.75" x14ac:dyDescent="0.5">
      <c r="A101" s="2" t="s">
        <v>226</v>
      </c>
      <c r="B101" s="1"/>
      <c r="C101" s="2"/>
      <c r="D101" s="1"/>
      <c r="E101" s="1"/>
      <c r="F101" s="3"/>
      <c r="G101" s="3"/>
    </row>
    <row r="102" spans="1:7" ht="21" x14ac:dyDescent="0.35">
      <c r="A102" s="3"/>
      <c r="B102" s="3"/>
      <c r="C102" s="3"/>
      <c r="D102" s="3"/>
      <c r="E102" s="3"/>
    </row>
    <row r="103" spans="1:7" ht="23.25" x14ac:dyDescent="0.35">
      <c r="A103" s="54" t="s">
        <v>0</v>
      </c>
      <c r="B103" s="55" t="s">
        <v>1</v>
      </c>
      <c r="C103" s="55" t="s">
        <v>2</v>
      </c>
      <c r="D103" s="55" t="s">
        <v>3</v>
      </c>
      <c r="E103" s="56" t="s">
        <v>4</v>
      </c>
      <c r="F103" s="72" t="s">
        <v>5</v>
      </c>
      <c r="G103" s="72" t="s">
        <v>6</v>
      </c>
    </row>
    <row r="104" spans="1:7" ht="23.25" x14ac:dyDescent="0.35">
      <c r="A104" s="57"/>
      <c r="B104" s="57"/>
      <c r="C104" s="57"/>
      <c r="D104" s="57"/>
      <c r="E104" s="57"/>
      <c r="F104" s="73"/>
      <c r="G104" s="73"/>
    </row>
    <row r="105" spans="1:7" ht="23.25" x14ac:dyDescent="0.35">
      <c r="A105" s="74" t="s">
        <v>7</v>
      </c>
      <c r="B105" s="58" t="s">
        <v>8</v>
      </c>
      <c r="C105" s="58" t="s">
        <v>9</v>
      </c>
      <c r="D105" s="58" t="s">
        <v>10</v>
      </c>
      <c r="E105" s="58" t="s">
        <v>11</v>
      </c>
      <c r="F105" s="58" t="s">
        <v>12</v>
      </c>
      <c r="G105" s="58" t="s">
        <v>11</v>
      </c>
    </row>
    <row r="106" spans="1:7" ht="27" x14ac:dyDescent="0.5">
      <c r="A106" s="59" t="s">
        <v>94</v>
      </c>
      <c r="B106" s="75">
        <v>9</v>
      </c>
      <c r="C106" s="59">
        <v>270</v>
      </c>
      <c r="D106" s="59">
        <v>94</v>
      </c>
      <c r="E106" s="60">
        <v>185</v>
      </c>
      <c r="F106" s="76">
        <v>195</v>
      </c>
      <c r="G106" s="76">
        <v>36075</v>
      </c>
    </row>
    <row r="107" spans="1:7" ht="27" x14ac:dyDescent="0.5">
      <c r="A107" s="77" t="s">
        <v>136</v>
      </c>
      <c r="B107" s="75">
        <v>0</v>
      </c>
      <c r="C107" s="59">
        <v>0</v>
      </c>
      <c r="D107" s="59">
        <v>0</v>
      </c>
      <c r="E107" s="60">
        <v>0</v>
      </c>
      <c r="F107" s="61">
        <v>0</v>
      </c>
      <c r="G107" s="76">
        <v>0</v>
      </c>
    </row>
    <row r="108" spans="1:7" ht="27" x14ac:dyDescent="0.5">
      <c r="A108" s="59" t="s">
        <v>137</v>
      </c>
      <c r="B108" s="75">
        <v>0</v>
      </c>
      <c r="C108" s="59">
        <v>0</v>
      </c>
      <c r="D108" s="59">
        <v>0</v>
      </c>
      <c r="E108" s="60">
        <v>0</v>
      </c>
      <c r="F108" s="78">
        <v>0</v>
      </c>
      <c r="G108" s="76">
        <v>0</v>
      </c>
    </row>
    <row r="109" spans="1:7" ht="27" x14ac:dyDescent="0.5">
      <c r="A109" s="59" t="s">
        <v>62</v>
      </c>
      <c r="B109" s="79">
        <v>18</v>
      </c>
      <c r="C109" s="59">
        <v>0</v>
      </c>
      <c r="D109" s="62" t="s">
        <v>233</v>
      </c>
      <c r="E109" s="60">
        <v>16</v>
      </c>
      <c r="F109" s="61">
        <v>25</v>
      </c>
      <c r="G109" s="76">
        <v>400</v>
      </c>
    </row>
    <row r="110" spans="1:7" ht="27" x14ac:dyDescent="0.5">
      <c r="A110" s="59" t="s">
        <v>34</v>
      </c>
      <c r="B110" s="75">
        <v>18</v>
      </c>
      <c r="C110" s="59">
        <v>0</v>
      </c>
      <c r="D110" s="59">
        <v>1</v>
      </c>
      <c r="E110" s="60">
        <v>17</v>
      </c>
      <c r="F110" s="78">
        <v>25.96</v>
      </c>
      <c r="G110" s="76">
        <v>441.32</v>
      </c>
    </row>
    <row r="111" spans="1:7" ht="27" x14ac:dyDescent="0.5">
      <c r="A111" s="59" t="s">
        <v>138</v>
      </c>
      <c r="B111" s="75">
        <v>0</v>
      </c>
      <c r="C111" s="59">
        <v>0</v>
      </c>
      <c r="D111" s="59">
        <v>0</v>
      </c>
      <c r="E111" s="60">
        <v>0</v>
      </c>
      <c r="F111" s="62">
        <v>0</v>
      </c>
      <c r="G111" s="76">
        <v>0</v>
      </c>
    </row>
    <row r="112" spans="1:7" ht="27" x14ac:dyDescent="0.5">
      <c r="A112" s="59" t="s">
        <v>139</v>
      </c>
      <c r="B112" s="79">
        <v>1</v>
      </c>
      <c r="C112" s="59">
        <v>0</v>
      </c>
      <c r="D112" s="62">
        <v>1</v>
      </c>
      <c r="E112" s="60">
        <v>0</v>
      </c>
      <c r="F112" s="65">
        <v>2500</v>
      </c>
      <c r="G112" s="76">
        <v>0</v>
      </c>
    </row>
    <row r="113" spans="1:7" ht="27" x14ac:dyDescent="0.5">
      <c r="A113" s="59" t="s">
        <v>140</v>
      </c>
      <c r="B113" s="75">
        <v>1</v>
      </c>
      <c r="C113" s="59">
        <v>0</v>
      </c>
      <c r="D113" s="59">
        <v>1</v>
      </c>
      <c r="E113" s="60">
        <v>0</v>
      </c>
      <c r="F113" s="62">
        <v>2700</v>
      </c>
      <c r="G113" s="76">
        <v>0</v>
      </c>
    </row>
    <row r="114" spans="1:7" ht="27" x14ac:dyDescent="0.5">
      <c r="A114" s="59" t="s">
        <v>141</v>
      </c>
      <c r="B114" s="75">
        <v>8</v>
      </c>
      <c r="C114" s="59">
        <v>0</v>
      </c>
      <c r="D114" s="59">
        <v>0</v>
      </c>
      <c r="E114" s="60">
        <v>8</v>
      </c>
      <c r="F114" s="65">
        <v>1200</v>
      </c>
      <c r="G114" s="76">
        <v>9600</v>
      </c>
    </row>
    <row r="115" spans="1:7" ht="27" x14ac:dyDescent="0.5">
      <c r="A115" s="59" t="s">
        <v>112</v>
      </c>
      <c r="B115" s="79">
        <v>9</v>
      </c>
      <c r="C115" s="59">
        <v>0</v>
      </c>
      <c r="D115" s="62">
        <v>0</v>
      </c>
      <c r="E115" s="60">
        <v>9</v>
      </c>
      <c r="F115" s="62">
        <v>17.7</v>
      </c>
      <c r="G115" s="76">
        <v>159.29999999999998</v>
      </c>
    </row>
    <row r="116" spans="1:7" ht="27" x14ac:dyDescent="0.5">
      <c r="A116" s="59" t="s">
        <v>21</v>
      </c>
      <c r="B116" s="79">
        <v>3</v>
      </c>
      <c r="C116" s="62">
        <v>0</v>
      </c>
      <c r="D116" s="62">
        <v>0</v>
      </c>
      <c r="E116" s="60">
        <v>3</v>
      </c>
      <c r="F116" s="65">
        <v>566.4</v>
      </c>
      <c r="G116" s="76">
        <v>1699.1999999999998</v>
      </c>
    </row>
    <row r="117" spans="1:7" ht="27" x14ac:dyDescent="0.5">
      <c r="A117" s="59" t="s">
        <v>142</v>
      </c>
      <c r="B117" s="79">
        <v>2</v>
      </c>
      <c r="C117" s="59">
        <v>0</v>
      </c>
      <c r="D117" s="62">
        <v>1</v>
      </c>
      <c r="E117" s="60">
        <v>1</v>
      </c>
      <c r="F117" s="62">
        <v>95</v>
      </c>
      <c r="G117" s="76">
        <v>95</v>
      </c>
    </row>
    <row r="118" spans="1:7" ht="27" x14ac:dyDescent="0.5">
      <c r="A118" s="59" t="s">
        <v>16</v>
      </c>
      <c r="B118" s="79">
        <v>25</v>
      </c>
      <c r="C118" s="59">
        <v>48</v>
      </c>
      <c r="D118" s="62">
        <v>12</v>
      </c>
      <c r="E118" s="60">
        <v>61</v>
      </c>
      <c r="F118" s="65">
        <v>68.91</v>
      </c>
      <c r="G118" s="76">
        <v>4203.51</v>
      </c>
    </row>
    <row r="119" spans="1:7" ht="27" x14ac:dyDescent="0.5">
      <c r="A119" s="59" t="s">
        <v>93</v>
      </c>
      <c r="B119" s="79">
        <v>0</v>
      </c>
      <c r="C119" s="59">
        <v>1</v>
      </c>
      <c r="D119" s="62">
        <v>1</v>
      </c>
      <c r="E119" s="60">
        <v>0</v>
      </c>
      <c r="F119" s="62">
        <v>76.7</v>
      </c>
      <c r="G119" s="76">
        <v>0</v>
      </c>
    </row>
    <row r="120" spans="1:7" ht="27" x14ac:dyDescent="0.5">
      <c r="A120" s="59" t="s">
        <v>113</v>
      </c>
      <c r="B120" s="79">
        <v>1</v>
      </c>
      <c r="C120" s="59">
        <v>0</v>
      </c>
      <c r="D120" s="62">
        <v>1</v>
      </c>
      <c r="E120" s="60">
        <v>0</v>
      </c>
      <c r="F120" s="65">
        <v>165</v>
      </c>
      <c r="G120" s="76">
        <v>0</v>
      </c>
    </row>
    <row r="121" spans="1:7" ht="27" x14ac:dyDescent="0.5">
      <c r="A121" s="59" t="s">
        <v>91</v>
      </c>
      <c r="B121" s="75">
        <v>0</v>
      </c>
      <c r="C121" s="59">
        <v>1</v>
      </c>
      <c r="D121" s="59">
        <v>0</v>
      </c>
      <c r="E121" s="60">
        <v>1</v>
      </c>
      <c r="F121" s="62">
        <v>371.17</v>
      </c>
      <c r="G121" s="76">
        <v>371.17</v>
      </c>
    </row>
    <row r="122" spans="1:7" ht="27" x14ac:dyDescent="0.5">
      <c r="A122" s="59" t="s">
        <v>143</v>
      </c>
      <c r="B122" s="79">
        <v>7</v>
      </c>
      <c r="C122" s="62">
        <v>0</v>
      </c>
      <c r="D122" s="63">
        <v>1</v>
      </c>
      <c r="E122" s="60">
        <v>6</v>
      </c>
      <c r="F122" s="65">
        <v>383.5</v>
      </c>
      <c r="G122" s="76">
        <v>2301</v>
      </c>
    </row>
    <row r="123" spans="1:7" ht="27" x14ac:dyDescent="0.5">
      <c r="A123" s="59" t="s">
        <v>144</v>
      </c>
      <c r="B123" s="75">
        <v>3</v>
      </c>
      <c r="C123" s="59">
        <v>50</v>
      </c>
      <c r="D123" s="59">
        <v>0</v>
      </c>
      <c r="E123" s="60">
        <v>53</v>
      </c>
      <c r="F123" s="62">
        <v>76.7</v>
      </c>
      <c r="G123" s="76">
        <v>4065.1000000000004</v>
      </c>
    </row>
    <row r="124" spans="1:7" ht="27" x14ac:dyDescent="0.5">
      <c r="A124" s="59" t="s">
        <v>98</v>
      </c>
      <c r="B124" s="79">
        <v>7</v>
      </c>
      <c r="C124" s="59">
        <v>40</v>
      </c>
      <c r="D124" s="62">
        <v>3</v>
      </c>
      <c r="E124" s="60">
        <v>44</v>
      </c>
      <c r="F124" s="65">
        <v>100.3</v>
      </c>
      <c r="G124" s="76">
        <v>4413.2</v>
      </c>
    </row>
    <row r="125" spans="1:7" ht="27" x14ac:dyDescent="0.5">
      <c r="A125" s="59" t="s">
        <v>27</v>
      </c>
      <c r="B125" s="75">
        <v>30</v>
      </c>
      <c r="C125" s="59">
        <v>72</v>
      </c>
      <c r="D125" s="59">
        <v>14</v>
      </c>
      <c r="E125" s="60">
        <v>88</v>
      </c>
      <c r="F125" s="62">
        <v>141.6</v>
      </c>
      <c r="G125" s="76">
        <v>12460.8</v>
      </c>
    </row>
    <row r="126" spans="1:7" ht="27" x14ac:dyDescent="0.5">
      <c r="A126" s="59" t="s">
        <v>92</v>
      </c>
      <c r="B126" s="79">
        <v>0</v>
      </c>
      <c r="C126" s="62">
        <v>0</v>
      </c>
      <c r="D126" s="62">
        <v>0</v>
      </c>
      <c r="E126" s="60">
        <v>0</v>
      </c>
      <c r="F126" s="65">
        <v>0</v>
      </c>
      <c r="G126" s="76">
        <v>0</v>
      </c>
    </row>
    <row r="127" spans="1:7" ht="27" x14ac:dyDescent="0.5">
      <c r="A127" s="59" t="s">
        <v>145</v>
      </c>
      <c r="B127" s="79">
        <v>0</v>
      </c>
      <c r="C127" s="62">
        <v>0</v>
      </c>
      <c r="D127" s="62">
        <v>0</v>
      </c>
      <c r="E127" s="60">
        <v>0</v>
      </c>
      <c r="F127" s="62">
        <v>0</v>
      </c>
      <c r="G127" s="76">
        <v>0</v>
      </c>
    </row>
    <row r="128" spans="1:7" ht="27" x14ac:dyDescent="0.5">
      <c r="A128" s="59" t="s">
        <v>146</v>
      </c>
      <c r="B128" s="79">
        <v>10</v>
      </c>
      <c r="C128" s="62">
        <v>0</v>
      </c>
      <c r="D128" s="62">
        <v>0</v>
      </c>
      <c r="E128" s="60">
        <v>10</v>
      </c>
      <c r="F128" s="65">
        <v>94.4</v>
      </c>
      <c r="G128" s="76">
        <v>944</v>
      </c>
    </row>
    <row r="129" spans="1:7" ht="27" x14ac:dyDescent="0.5">
      <c r="A129" s="59" t="s">
        <v>31</v>
      </c>
      <c r="B129" s="75">
        <v>1</v>
      </c>
      <c r="C129" s="59">
        <v>10</v>
      </c>
      <c r="D129" s="59">
        <v>0</v>
      </c>
      <c r="E129" s="60">
        <v>11</v>
      </c>
      <c r="F129" s="62">
        <v>39.53</v>
      </c>
      <c r="G129" s="76">
        <v>434.83000000000004</v>
      </c>
    </row>
    <row r="130" spans="1:7" ht="27" x14ac:dyDescent="0.5">
      <c r="A130" s="59" t="s">
        <v>147</v>
      </c>
      <c r="B130" s="79">
        <v>0</v>
      </c>
      <c r="C130" s="62">
        <v>400</v>
      </c>
      <c r="D130" s="62">
        <v>205</v>
      </c>
      <c r="E130" s="60">
        <v>195</v>
      </c>
      <c r="F130" s="65">
        <v>6.42</v>
      </c>
      <c r="G130" s="76">
        <v>1251.9000000000001</v>
      </c>
    </row>
    <row r="131" spans="1:7" ht="27" x14ac:dyDescent="0.5">
      <c r="A131" s="59" t="s">
        <v>148</v>
      </c>
      <c r="B131" s="79">
        <v>31</v>
      </c>
      <c r="C131" s="59">
        <v>3000</v>
      </c>
      <c r="D131" s="62">
        <v>1236</v>
      </c>
      <c r="E131" s="60">
        <v>1795</v>
      </c>
      <c r="F131" s="62">
        <v>3.7759999999999998</v>
      </c>
      <c r="G131" s="76">
        <v>6777.92</v>
      </c>
    </row>
    <row r="132" spans="1:7" ht="27" x14ac:dyDescent="0.5">
      <c r="A132" s="59" t="s">
        <v>102</v>
      </c>
      <c r="B132" s="75">
        <v>0</v>
      </c>
      <c r="C132" s="59">
        <v>1</v>
      </c>
      <c r="D132" s="59">
        <v>0</v>
      </c>
      <c r="E132" s="60">
        <v>1</v>
      </c>
      <c r="F132" s="65">
        <v>885</v>
      </c>
      <c r="G132" s="76">
        <v>885</v>
      </c>
    </row>
    <row r="133" spans="1:7" ht="27" x14ac:dyDescent="0.5">
      <c r="A133" s="59" t="s">
        <v>36</v>
      </c>
      <c r="B133" s="75">
        <v>12</v>
      </c>
      <c r="C133" s="59">
        <v>0</v>
      </c>
      <c r="D133" s="59">
        <v>6</v>
      </c>
      <c r="E133" s="60">
        <v>6</v>
      </c>
      <c r="F133" s="62">
        <v>354</v>
      </c>
      <c r="G133" s="76">
        <v>2124</v>
      </c>
    </row>
    <row r="134" spans="1:7" ht="27" x14ac:dyDescent="0.5">
      <c r="A134" s="59" t="s">
        <v>149</v>
      </c>
      <c r="B134" s="75">
        <v>14</v>
      </c>
      <c r="C134" s="59">
        <v>25</v>
      </c>
      <c r="D134" s="59">
        <v>1</v>
      </c>
      <c r="E134" s="60">
        <v>38</v>
      </c>
      <c r="F134" s="65">
        <v>77.73</v>
      </c>
      <c r="G134" s="76">
        <v>2953.7400000000002</v>
      </c>
    </row>
    <row r="135" spans="1:7" ht="27" x14ac:dyDescent="0.5">
      <c r="A135" s="59" t="s">
        <v>150</v>
      </c>
      <c r="B135" s="75">
        <v>0</v>
      </c>
      <c r="C135" s="59">
        <v>3</v>
      </c>
      <c r="D135" s="59">
        <v>3</v>
      </c>
      <c r="E135" s="60">
        <v>0</v>
      </c>
      <c r="F135" s="62">
        <v>814.2</v>
      </c>
      <c r="G135" s="76">
        <v>0</v>
      </c>
    </row>
    <row r="136" spans="1:7" ht="27" x14ac:dyDescent="0.5">
      <c r="A136" s="59" t="s">
        <v>17</v>
      </c>
      <c r="B136" s="75">
        <v>0</v>
      </c>
      <c r="C136" s="59">
        <v>6</v>
      </c>
      <c r="D136" s="59">
        <v>4</v>
      </c>
      <c r="E136" s="60">
        <v>2</v>
      </c>
      <c r="F136" s="65">
        <v>684.4</v>
      </c>
      <c r="G136" s="76">
        <v>1368.8</v>
      </c>
    </row>
    <row r="137" spans="1:7" ht="27" x14ac:dyDescent="0.5">
      <c r="A137" s="59" t="s">
        <v>151</v>
      </c>
      <c r="B137" s="75">
        <v>0</v>
      </c>
      <c r="C137" s="59">
        <v>0</v>
      </c>
      <c r="D137" s="59">
        <v>0</v>
      </c>
      <c r="E137" s="60">
        <v>0</v>
      </c>
      <c r="F137" s="62">
        <v>0</v>
      </c>
      <c r="G137" s="76">
        <v>0</v>
      </c>
    </row>
    <row r="138" spans="1:7" ht="27" x14ac:dyDescent="0.5">
      <c r="A138" s="59" t="s">
        <v>152</v>
      </c>
      <c r="B138" s="75">
        <v>1</v>
      </c>
      <c r="C138" s="59">
        <v>30</v>
      </c>
      <c r="D138" s="59">
        <v>5</v>
      </c>
      <c r="E138" s="60">
        <v>26</v>
      </c>
      <c r="F138" s="65">
        <v>80.239999999999995</v>
      </c>
      <c r="G138" s="76">
        <v>2086.2399999999998</v>
      </c>
    </row>
    <row r="139" spans="1:7" ht="27" x14ac:dyDescent="0.5">
      <c r="A139" s="59" t="s">
        <v>23</v>
      </c>
      <c r="B139" s="75">
        <v>0</v>
      </c>
      <c r="C139" s="59">
        <v>30</v>
      </c>
      <c r="D139" s="59">
        <v>17</v>
      </c>
      <c r="E139" s="60">
        <v>13</v>
      </c>
      <c r="F139" s="62">
        <v>46.61</v>
      </c>
      <c r="G139" s="76">
        <v>605.92999999999995</v>
      </c>
    </row>
    <row r="140" spans="1:7" ht="27" x14ac:dyDescent="0.5">
      <c r="A140" s="59" t="s">
        <v>153</v>
      </c>
      <c r="B140" s="75">
        <v>0</v>
      </c>
      <c r="C140" s="59">
        <v>2</v>
      </c>
      <c r="D140" s="59">
        <v>1</v>
      </c>
      <c r="E140" s="60">
        <v>1</v>
      </c>
      <c r="F140" s="65">
        <v>2500</v>
      </c>
      <c r="G140" s="76">
        <v>2500</v>
      </c>
    </row>
    <row r="141" spans="1:7" ht="27" x14ac:dyDescent="0.5">
      <c r="A141" s="59" t="s">
        <v>154</v>
      </c>
      <c r="B141" s="79">
        <v>13</v>
      </c>
      <c r="C141" s="59">
        <v>0</v>
      </c>
      <c r="D141" s="62">
        <v>6</v>
      </c>
      <c r="E141" s="60">
        <v>7</v>
      </c>
      <c r="F141" s="62">
        <v>14.95</v>
      </c>
      <c r="G141" s="76">
        <v>104.64999999999999</v>
      </c>
    </row>
    <row r="142" spans="1:7" ht="27" x14ac:dyDescent="0.5">
      <c r="A142" s="59" t="s">
        <v>15</v>
      </c>
      <c r="B142" s="79">
        <v>24</v>
      </c>
      <c r="C142" s="62">
        <v>48</v>
      </c>
      <c r="D142" s="62">
        <v>5</v>
      </c>
      <c r="E142" s="60">
        <v>67</v>
      </c>
      <c r="F142" s="78">
        <v>14.14</v>
      </c>
      <c r="G142" s="76">
        <v>947.38</v>
      </c>
    </row>
    <row r="143" spans="1:7" ht="27" x14ac:dyDescent="0.5">
      <c r="A143" s="59" t="s">
        <v>14</v>
      </c>
      <c r="B143" s="79">
        <v>116</v>
      </c>
      <c r="C143" s="62">
        <v>0</v>
      </c>
      <c r="D143" s="62">
        <v>1</v>
      </c>
      <c r="E143" s="60">
        <v>115</v>
      </c>
      <c r="F143" s="61">
        <v>12.29</v>
      </c>
      <c r="G143" s="76">
        <v>1413.35</v>
      </c>
    </row>
    <row r="144" spans="1:7" ht="27" x14ac:dyDescent="0.5">
      <c r="A144" s="59" t="s">
        <v>13</v>
      </c>
      <c r="B144" s="75">
        <v>3</v>
      </c>
      <c r="C144" s="59">
        <v>156</v>
      </c>
      <c r="D144" s="62">
        <v>50</v>
      </c>
      <c r="E144" s="60">
        <v>109</v>
      </c>
      <c r="F144" s="78">
        <v>14.14</v>
      </c>
      <c r="G144" s="76">
        <v>1541.26</v>
      </c>
    </row>
    <row r="145" spans="1:7" ht="27" x14ac:dyDescent="0.5">
      <c r="A145" s="59" t="s">
        <v>82</v>
      </c>
      <c r="B145" s="75">
        <v>0</v>
      </c>
      <c r="C145" s="59">
        <v>12</v>
      </c>
      <c r="D145" s="62">
        <v>0</v>
      </c>
      <c r="E145" s="60">
        <v>12</v>
      </c>
      <c r="F145" s="61">
        <v>17.21</v>
      </c>
      <c r="G145" s="76">
        <v>206.52</v>
      </c>
    </row>
    <row r="146" spans="1:7" ht="27" x14ac:dyDescent="0.5">
      <c r="A146" s="59" t="s">
        <v>114</v>
      </c>
      <c r="B146" s="75">
        <v>34</v>
      </c>
      <c r="C146" s="59">
        <v>24</v>
      </c>
      <c r="D146" s="62">
        <v>5</v>
      </c>
      <c r="E146" s="60">
        <v>53</v>
      </c>
      <c r="F146" s="65">
        <v>80.63</v>
      </c>
      <c r="G146" s="76">
        <v>4273.3899999999994</v>
      </c>
    </row>
    <row r="147" spans="1:7" ht="27" x14ac:dyDescent="0.5">
      <c r="A147" s="59" t="s">
        <v>69</v>
      </c>
      <c r="B147" s="79">
        <v>1</v>
      </c>
      <c r="C147" s="62">
        <v>3</v>
      </c>
      <c r="D147" s="62">
        <v>1</v>
      </c>
      <c r="E147" s="60">
        <v>3</v>
      </c>
      <c r="F147" s="62">
        <v>324.5</v>
      </c>
      <c r="G147" s="76">
        <v>973.5</v>
      </c>
    </row>
    <row r="148" spans="1:7" ht="27" x14ac:dyDescent="0.5">
      <c r="A148" s="59" t="s">
        <v>155</v>
      </c>
      <c r="B148" s="75">
        <v>0</v>
      </c>
      <c r="C148" s="62">
        <v>12</v>
      </c>
      <c r="D148" s="59">
        <v>5</v>
      </c>
      <c r="E148" s="60">
        <v>7</v>
      </c>
      <c r="F148" s="65">
        <v>47.2</v>
      </c>
      <c r="G148" s="76">
        <v>330.40000000000003</v>
      </c>
    </row>
    <row r="149" spans="1:7" ht="27" x14ac:dyDescent="0.5">
      <c r="A149" s="59" t="s">
        <v>156</v>
      </c>
      <c r="B149" s="79">
        <v>18</v>
      </c>
      <c r="C149" s="62">
        <v>0</v>
      </c>
      <c r="D149" s="62">
        <v>2</v>
      </c>
      <c r="E149" s="60">
        <v>16</v>
      </c>
      <c r="F149" s="62">
        <v>62.93</v>
      </c>
      <c r="G149" s="76">
        <v>1006.88</v>
      </c>
    </row>
    <row r="150" spans="1:7" ht="27" x14ac:dyDescent="0.5">
      <c r="A150" s="59" t="s">
        <v>25</v>
      </c>
      <c r="B150" s="79">
        <v>0</v>
      </c>
      <c r="C150" s="62">
        <v>10</v>
      </c>
      <c r="D150" s="62">
        <v>0</v>
      </c>
      <c r="E150" s="60">
        <v>10</v>
      </c>
      <c r="F150" s="65">
        <v>49.56</v>
      </c>
      <c r="G150" s="76">
        <v>495.6</v>
      </c>
    </row>
    <row r="151" spans="1:7" ht="27" x14ac:dyDescent="0.5">
      <c r="A151" s="59" t="s">
        <v>133</v>
      </c>
      <c r="B151" s="79">
        <v>2</v>
      </c>
      <c r="C151" s="62">
        <v>10</v>
      </c>
      <c r="D151" s="62">
        <v>0</v>
      </c>
      <c r="E151" s="60">
        <v>12</v>
      </c>
      <c r="F151" s="62">
        <v>56.64</v>
      </c>
      <c r="G151" s="76">
        <v>679.68000000000006</v>
      </c>
    </row>
    <row r="152" spans="1:7" ht="27" x14ac:dyDescent="0.5">
      <c r="A152" s="59" t="s">
        <v>121</v>
      </c>
      <c r="B152" s="79">
        <v>6</v>
      </c>
      <c r="C152" s="62">
        <v>10</v>
      </c>
      <c r="D152" s="62">
        <v>0</v>
      </c>
      <c r="E152" s="60">
        <v>16</v>
      </c>
      <c r="F152" s="65">
        <v>56.64</v>
      </c>
      <c r="G152" s="76">
        <v>906.24</v>
      </c>
    </row>
    <row r="153" spans="1:7" ht="27" x14ac:dyDescent="0.5">
      <c r="A153" s="59" t="s">
        <v>100</v>
      </c>
      <c r="B153" s="79">
        <v>0</v>
      </c>
      <c r="C153" s="62">
        <v>12</v>
      </c>
      <c r="D153" s="62">
        <v>2</v>
      </c>
      <c r="E153" s="60">
        <v>10</v>
      </c>
      <c r="F153" s="62">
        <v>47.2</v>
      </c>
      <c r="G153" s="76">
        <v>472</v>
      </c>
    </row>
    <row r="154" spans="1:7" ht="27" x14ac:dyDescent="0.5">
      <c r="A154" s="59" t="s">
        <v>130</v>
      </c>
      <c r="B154" s="79">
        <v>8</v>
      </c>
      <c r="C154" s="62">
        <v>0</v>
      </c>
      <c r="D154" s="62">
        <v>0</v>
      </c>
      <c r="E154" s="60">
        <v>8</v>
      </c>
      <c r="F154" s="65">
        <v>64.5</v>
      </c>
      <c r="G154" s="76">
        <v>516</v>
      </c>
    </row>
    <row r="155" spans="1:7" ht="27" x14ac:dyDescent="0.5">
      <c r="A155" s="59" t="s">
        <v>97</v>
      </c>
      <c r="B155" s="79">
        <v>0</v>
      </c>
      <c r="C155" s="62">
        <v>2</v>
      </c>
      <c r="D155" s="62">
        <v>2</v>
      </c>
      <c r="E155" s="60">
        <v>0</v>
      </c>
      <c r="F155" s="62">
        <v>997.1</v>
      </c>
      <c r="G155" s="76">
        <v>0</v>
      </c>
    </row>
    <row r="156" spans="1:7" ht="27" x14ac:dyDescent="0.5">
      <c r="A156" s="59" t="s">
        <v>22</v>
      </c>
      <c r="B156" s="79">
        <v>0</v>
      </c>
      <c r="C156" s="62">
        <v>0</v>
      </c>
      <c r="D156" s="62">
        <v>0</v>
      </c>
      <c r="E156" s="60">
        <v>0</v>
      </c>
      <c r="F156" s="65">
        <v>0</v>
      </c>
      <c r="G156" s="76">
        <v>0</v>
      </c>
    </row>
    <row r="157" spans="1:7" ht="27" x14ac:dyDescent="0.5">
      <c r="A157" s="59" t="s">
        <v>157</v>
      </c>
      <c r="B157" s="79">
        <v>0</v>
      </c>
      <c r="C157" s="62">
        <v>0</v>
      </c>
      <c r="D157" s="62">
        <v>0</v>
      </c>
      <c r="E157" s="60">
        <v>0</v>
      </c>
      <c r="F157" s="62">
        <v>0</v>
      </c>
      <c r="G157" s="76">
        <v>0</v>
      </c>
    </row>
    <row r="158" spans="1:7" ht="27" x14ac:dyDescent="0.5">
      <c r="A158" s="59" t="s">
        <v>35</v>
      </c>
      <c r="B158" s="79">
        <v>16</v>
      </c>
      <c r="C158" s="62">
        <v>10</v>
      </c>
      <c r="D158" s="62">
        <v>4</v>
      </c>
      <c r="E158" s="60">
        <v>22</v>
      </c>
      <c r="F158" s="65">
        <v>235</v>
      </c>
      <c r="G158" s="76">
        <v>5170</v>
      </c>
    </row>
    <row r="159" spans="1:7" ht="27" x14ac:dyDescent="0.5">
      <c r="A159" s="59" t="s">
        <v>20</v>
      </c>
      <c r="B159" s="79">
        <v>62</v>
      </c>
      <c r="C159" s="62">
        <v>0</v>
      </c>
      <c r="D159" s="62">
        <v>0</v>
      </c>
      <c r="E159" s="60">
        <v>62</v>
      </c>
      <c r="F159" s="62">
        <v>5</v>
      </c>
      <c r="G159" s="76">
        <v>310</v>
      </c>
    </row>
    <row r="160" spans="1:7" ht="27" x14ac:dyDescent="0.5">
      <c r="A160" s="59" t="s">
        <v>158</v>
      </c>
      <c r="B160" s="79">
        <v>20</v>
      </c>
      <c r="C160" s="62">
        <v>0</v>
      </c>
      <c r="D160" s="62">
        <v>2</v>
      </c>
      <c r="E160" s="60">
        <v>18</v>
      </c>
      <c r="F160" s="65">
        <v>146.32</v>
      </c>
      <c r="G160" s="76">
        <v>2633.7599999999998</v>
      </c>
    </row>
    <row r="161" spans="1:7" ht="27" x14ac:dyDescent="0.5">
      <c r="A161" s="59" t="s">
        <v>159</v>
      </c>
      <c r="B161" s="79">
        <v>9</v>
      </c>
      <c r="C161" s="62">
        <v>14</v>
      </c>
      <c r="D161" s="62">
        <v>0</v>
      </c>
      <c r="E161" s="60">
        <v>23</v>
      </c>
      <c r="F161" s="62">
        <v>146.32</v>
      </c>
      <c r="G161" s="76">
        <v>3365.3599999999997</v>
      </c>
    </row>
    <row r="162" spans="1:7" ht="27" x14ac:dyDescent="0.5">
      <c r="A162" s="59" t="s">
        <v>160</v>
      </c>
      <c r="B162" s="75">
        <v>1</v>
      </c>
      <c r="C162" s="62">
        <v>0</v>
      </c>
      <c r="D162" s="62">
        <v>0</v>
      </c>
      <c r="E162" s="60">
        <v>1</v>
      </c>
      <c r="F162" s="65">
        <v>75</v>
      </c>
      <c r="G162" s="76">
        <v>75</v>
      </c>
    </row>
    <row r="163" spans="1:7" ht="27" x14ac:dyDescent="0.5">
      <c r="A163" s="59" t="s">
        <v>161</v>
      </c>
      <c r="B163" s="75">
        <v>0</v>
      </c>
      <c r="C163" s="62">
        <v>0</v>
      </c>
      <c r="D163" s="62">
        <v>0</v>
      </c>
      <c r="E163" s="60">
        <v>0</v>
      </c>
      <c r="F163" s="62">
        <v>0</v>
      </c>
      <c r="G163" s="76">
        <v>0</v>
      </c>
    </row>
    <row r="164" spans="1:7" ht="27" x14ac:dyDescent="0.5">
      <c r="A164" s="59" t="s">
        <v>162</v>
      </c>
      <c r="B164" s="75">
        <v>7</v>
      </c>
      <c r="C164" s="62">
        <v>60</v>
      </c>
      <c r="D164" s="62">
        <v>18</v>
      </c>
      <c r="E164" s="60">
        <v>49</v>
      </c>
      <c r="F164" s="65">
        <v>31.96</v>
      </c>
      <c r="G164" s="76">
        <v>1566.04</v>
      </c>
    </row>
    <row r="165" spans="1:7" ht="27" x14ac:dyDescent="0.5">
      <c r="A165" s="59" t="s">
        <v>163</v>
      </c>
      <c r="B165" s="79">
        <v>1</v>
      </c>
      <c r="C165" s="62">
        <v>0</v>
      </c>
      <c r="D165" s="62">
        <v>0</v>
      </c>
      <c r="E165" s="60">
        <v>1</v>
      </c>
      <c r="F165" s="62">
        <v>90</v>
      </c>
      <c r="G165" s="76">
        <v>90</v>
      </c>
    </row>
    <row r="166" spans="1:7" ht="27" x14ac:dyDescent="0.5">
      <c r="A166" s="59" t="s">
        <v>109</v>
      </c>
      <c r="B166" s="79">
        <v>0</v>
      </c>
      <c r="C166" s="62">
        <v>3</v>
      </c>
      <c r="D166" s="62">
        <v>1</v>
      </c>
      <c r="E166" s="60">
        <v>2</v>
      </c>
      <c r="F166" s="65">
        <v>18.88</v>
      </c>
      <c r="G166" s="76">
        <v>37.76</v>
      </c>
    </row>
    <row r="167" spans="1:7" ht="27" x14ac:dyDescent="0.5">
      <c r="A167" s="59" t="s">
        <v>164</v>
      </c>
      <c r="B167" s="79">
        <v>18</v>
      </c>
      <c r="C167" s="62">
        <v>0</v>
      </c>
      <c r="D167" s="62">
        <v>3</v>
      </c>
      <c r="E167" s="60">
        <v>15</v>
      </c>
      <c r="F167" s="62">
        <v>118</v>
      </c>
      <c r="G167" s="76">
        <v>1770</v>
      </c>
    </row>
    <row r="168" spans="1:7" ht="27" x14ac:dyDescent="0.5">
      <c r="A168" s="59" t="s">
        <v>165</v>
      </c>
      <c r="B168" s="79">
        <v>0</v>
      </c>
      <c r="C168" s="62">
        <v>40</v>
      </c>
      <c r="D168" s="62">
        <v>3</v>
      </c>
      <c r="E168" s="60">
        <v>37</v>
      </c>
      <c r="F168" s="65">
        <v>105.02</v>
      </c>
      <c r="G168" s="76">
        <v>3885.74</v>
      </c>
    </row>
    <row r="169" spans="1:7" ht="27" x14ac:dyDescent="0.5">
      <c r="A169" s="59" t="s">
        <v>166</v>
      </c>
      <c r="B169" s="79">
        <v>1</v>
      </c>
      <c r="C169" s="62">
        <v>3</v>
      </c>
      <c r="D169" s="62">
        <v>2</v>
      </c>
      <c r="E169" s="60">
        <v>2</v>
      </c>
      <c r="F169" s="62">
        <v>13.63</v>
      </c>
      <c r="G169" s="76">
        <v>27.26</v>
      </c>
    </row>
    <row r="170" spans="1:7" ht="27" x14ac:dyDescent="0.5">
      <c r="A170" s="59" t="s">
        <v>18</v>
      </c>
      <c r="B170" s="79">
        <v>0</v>
      </c>
      <c r="C170" s="62">
        <v>5</v>
      </c>
      <c r="D170" s="62">
        <v>3</v>
      </c>
      <c r="E170" s="60">
        <v>2</v>
      </c>
      <c r="F170" s="65">
        <v>70.8</v>
      </c>
      <c r="G170" s="76">
        <v>141.6</v>
      </c>
    </row>
    <row r="171" spans="1:7" ht="27" x14ac:dyDescent="0.5">
      <c r="A171" s="59" t="s">
        <v>167</v>
      </c>
      <c r="B171" s="79">
        <v>450</v>
      </c>
      <c r="C171" s="62">
        <v>300</v>
      </c>
      <c r="D171" s="62">
        <v>450</v>
      </c>
      <c r="E171" s="60">
        <v>300</v>
      </c>
      <c r="F171" s="62">
        <v>13.51</v>
      </c>
      <c r="G171" s="76">
        <v>4053</v>
      </c>
    </row>
    <row r="172" spans="1:7" ht="27" x14ac:dyDescent="0.5">
      <c r="A172" s="59" t="s">
        <v>70</v>
      </c>
      <c r="B172" s="79">
        <v>1</v>
      </c>
      <c r="C172" s="62">
        <v>0</v>
      </c>
      <c r="D172" s="62">
        <v>0</v>
      </c>
      <c r="E172" s="60">
        <v>1</v>
      </c>
      <c r="F172" s="65">
        <v>1200</v>
      </c>
      <c r="G172" s="76">
        <v>1200</v>
      </c>
    </row>
    <row r="173" spans="1:7" ht="27" x14ac:dyDescent="0.5">
      <c r="A173" s="59" t="s">
        <v>119</v>
      </c>
      <c r="B173" s="79">
        <v>72</v>
      </c>
      <c r="C173" s="62">
        <v>0</v>
      </c>
      <c r="D173" s="62">
        <v>10</v>
      </c>
      <c r="E173" s="60">
        <v>62</v>
      </c>
      <c r="F173" s="62">
        <v>15</v>
      </c>
      <c r="G173" s="76">
        <v>930</v>
      </c>
    </row>
    <row r="174" spans="1:7" ht="27" x14ac:dyDescent="0.5">
      <c r="A174" s="59" t="s">
        <v>120</v>
      </c>
      <c r="B174" s="79">
        <v>42</v>
      </c>
      <c r="C174" s="62">
        <v>0</v>
      </c>
      <c r="D174" s="62">
        <v>0</v>
      </c>
      <c r="E174" s="60">
        <v>42</v>
      </c>
      <c r="F174" s="65">
        <v>7</v>
      </c>
      <c r="G174" s="76">
        <v>294</v>
      </c>
    </row>
    <row r="175" spans="1:7" ht="27" x14ac:dyDescent="0.5">
      <c r="A175" s="59" t="s">
        <v>168</v>
      </c>
      <c r="B175" s="79">
        <v>8</v>
      </c>
      <c r="C175" s="62">
        <v>0</v>
      </c>
      <c r="D175" s="62">
        <v>0</v>
      </c>
      <c r="E175" s="60">
        <v>8</v>
      </c>
      <c r="F175" s="62">
        <v>118</v>
      </c>
      <c r="G175" s="76">
        <v>944</v>
      </c>
    </row>
    <row r="176" spans="1:7" ht="27" x14ac:dyDescent="0.5">
      <c r="A176" s="59" t="s">
        <v>169</v>
      </c>
      <c r="B176" s="80">
        <v>3555</v>
      </c>
      <c r="C176" s="62">
        <v>0</v>
      </c>
      <c r="D176" s="64">
        <v>800</v>
      </c>
      <c r="E176" s="60">
        <v>2755</v>
      </c>
      <c r="F176" s="65">
        <v>1.18</v>
      </c>
      <c r="G176" s="76">
        <v>3250.8999999999996</v>
      </c>
    </row>
    <row r="177" spans="1:7" ht="27" x14ac:dyDescent="0.5">
      <c r="A177" s="59" t="s">
        <v>122</v>
      </c>
      <c r="B177" s="79">
        <v>0</v>
      </c>
      <c r="C177" s="62">
        <v>0</v>
      </c>
      <c r="D177" s="62">
        <v>0</v>
      </c>
      <c r="E177" s="60">
        <v>0</v>
      </c>
      <c r="F177" s="62">
        <v>0</v>
      </c>
      <c r="G177" s="76">
        <v>0</v>
      </c>
    </row>
    <row r="178" spans="1:7" ht="27" x14ac:dyDescent="0.5">
      <c r="A178" s="59" t="s">
        <v>71</v>
      </c>
      <c r="B178" s="79">
        <v>0</v>
      </c>
      <c r="C178" s="62">
        <v>3</v>
      </c>
      <c r="D178" s="62">
        <v>2</v>
      </c>
      <c r="E178" s="60">
        <v>1</v>
      </c>
      <c r="F178" s="65">
        <v>153.4</v>
      </c>
      <c r="G178" s="76">
        <v>153.4</v>
      </c>
    </row>
    <row r="179" spans="1:7" ht="27" x14ac:dyDescent="0.5">
      <c r="A179" s="59" t="s">
        <v>170</v>
      </c>
      <c r="B179" s="79">
        <v>0</v>
      </c>
      <c r="C179" s="62">
        <v>2</v>
      </c>
      <c r="D179" s="62">
        <v>1</v>
      </c>
      <c r="E179" s="60">
        <v>1</v>
      </c>
      <c r="F179" s="62">
        <v>159.30000000000001</v>
      </c>
      <c r="G179" s="76">
        <v>159.30000000000001</v>
      </c>
    </row>
    <row r="180" spans="1:7" ht="27" x14ac:dyDescent="0.5">
      <c r="A180" s="59" t="s">
        <v>171</v>
      </c>
      <c r="B180" s="79">
        <v>24</v>
      </c>
      <c r="C180" s="62">
        <v>0</v>
      </c>
      <c r="D180" s="62">
        <v>0</v>
      </c>
      <c r="E180" s="60">
        <v>24</v>
      </c>
      <c r="F180" s="65">
        <v>472</v>
      </c>
      <c r="G180" s="76">
        <v>11328</v>
      </c>
    </row>
    <row r="181" spans="1:7" ht="27" x14ac:dyDescent="0.5">
      <c r="A181" s="59" t="s">
        <v>53</v>
      </c>
      <c r="B181" s="79">
        <v>6</v>
      </c>
      <c r="C181" s="62">
        <v>0</v>
      </c>
      <c r="D181" s="62">
        <v>0</v>
      </c>
      <c r="E181" s="60">
        <v>6</v>
      </c>
      <c r="F181" s="62">
        <v>460.2</v>
      </c>
      <c r="G181" s="76">
        <v>2761.2</v>
      </c>
    </row>
    <row r="182" spans="1:7" ht="27" x14ac:dyDescent="0.5">
      <c r="A182" s="59" t="s">
        <v>52</v>
      </c>
      <c r="B182" s="79">
        <v>4</v>
      </c>
      <c r="C182" s="62">
        <v>0</v>
      </c>
      <c r="D182" s="62">
        <v>0</v>
      </c>
      <c r="E182" s="60">
        <v>4</v>
      </c>
      <c r="F182" s="65">
        <v>460.2</v>
      </c>
      <c r="G182" s="76">
        <v>1840.8</v>
      </c>
    </row>
    <row r="183" spans="1:7" ht="27" x14ac:dyDescent="0.5">
      <c r="A183" s="59" t="s">
        <v>54</v>
      </c>
      <c r="B183" s="79">
        <v>7</v>
      </c>
      <c r="C183" s="62">
        <v>0</v>
      </c>
      <c r="D183" s="62">
        <v>0</v>
      </c>
      <c r="E183" s="60">
        <v>7</v>
      </c>
      <c r="F183" s="62">
        <v>460.2</v>
      </c>
      <c r="G183" s="76">
        <v>3221.4</v>
      </c>
    </row>
    <row r="184" spans="1:7" ht="27" x14ac:dyDescent="0.5">
      <c r="A184" s="59" t="s">
        <v>172</v>
      </c>
      <c r="B184" s="79">
        <v>26</v>
      </c>
      <c r="C184" s="62">
        <v>0</v>
      </c>
      <c r="D184" s="62">
        <v>0</v>
      </c>
      <c r="E184" s="60">
        <v>26</v>
      </c>
      <c r="F184" s="66">
        <v>472</v>
      </c>
      <c r="G184" s="76">
        <v>12272</v>
      </c>
    </row>
    <row r="185" spans="1:7" ht="27" x14ac:dyDescent="0.5">
      <c r="A185" s="59" t="s">
        <v>173</v>
      </c>
      <c r="B185" s="79">
        <v>5</v>
      </c>
      <c r="C185" s="62">
        <v>0</v>
      </c>
      <c r="D185" s="62">
        <v>0</v>
      </c>
      <c r="E185" s="60">
        <v>5</v>
      </c>
      <c r="F185" s="62">
        <v>675</v>
      </c>
      <c r="G185" s="76">
        <v>3375</v>
      </c>
    </row>
    <row r="186" spans="1:7" ht="27" x14ac:dyDescent="0.5">
      <c r="A186" s="59" t="s">
        <v>174</v>
      </c>
      <c r="B186" s="79">
        <v>2</v>
      </c>
      <c r="C186" s="62">
        <v>0</v>
      </c>
      <c r="D186" s="62">
        <v>0</v>
      </c>
      <c r="E186" s="60">
        <v>2</v>
      </c>
      <c r="F186" s="65">
        <v>675</v>
      </c>
      <c r="G186" s="76">
        <v>1350</v>
      </c>
    </row>
    <row r="187" spans="1:7" ht="27" x14ac:dyDescent="0.5">
      <c r="A187" s="59" t="s">
        <v>175</v>
      </c>
      <c r="B187" s="79">
        <v>1</v>
      </c>
      <c r="C187" s="62">
        <v>0</v>
      </c>
      <c r="D187" s="62">
        <v>0</v>
      </c>
      <c r="E187" s="60">
        <v>1</v>
      </c>
      <c r="F187" s="62">
        <v>675</v>
      </c>
      <c r="G187" s="76">
        <v>675</v>
      </c>
    </row>
    <row r="188" spans="1:7" ht="27" x14ac:dyDescent="0.5">
      <c r="A188" s="59" t="s">
        <v>176</v>
      </c>
      <c r="B188" s="79">
        <v>4</v>
      </c>
      <c r="C188" s="62">
        <v>0</v>
      </c>
      <c r="D188" s="62">
        <v>0</v>
      </c>
      <c r="E188" s="60">
        <v>4</v>
      </c>
      <c r="F188" s="65">
        <v>613.6</v>
      </c>
      <c r="G188" s="76">
        <v>2454.4</v>
      </c>
    </row>
    <row r="189" spans="1:7" ht="27" x14ac:dyDescent="0.5">
      <c r="A189" s="59" t="s">
        <v>177</v>
      </c>
      <c r="B189" s="79">
        <v>4</v>
      </c>
      <c r="C189" s="62">
        <v>0</v>
      </c>
      <c r="D189" s="62">
        <v>0</v>
      </c>
      <c r="E189" s="60">
        <v>4</v>
      </c>
      <c r="F189" s="62">
        <v>613.6</v>
      </c>
      <c r="G189" s="76">
        <v>2454.4</v>
      </c>
    </row>
    <row r="190" spans="1:7" ht="27" x14ac:dyDescent="0.5">
      <c r="A190" s="59" t="s">
        <v>57</v>
      </c>
      <c r="B190" s="80">
        <v>4</v>
      </c>
      <c r="C190" s="62">
        <v>0</v>
      </c>
      <c r="D190" s="64">
        <v>0</v>
      </c>
      <c r="E190" s="60">
        <v>4</v>
      </c>
      <c r="F190" s="65">
        <v>613.6</v>
      </c>
      <c r="G190" s="76">
        <v>2454.4</v>
      </c>
    </row>
    <row r="191" spans="1:7" ht="27" x14ac:dyDescent="0.5">
      <c r="A191" s="59" t="s">
        <v>78</v>
      </c>
      <c r="B191" s="80">
        <v>0</v>
      </c>
      <c r="C191" s="62">
        <v>5</v>
      </c>
      <c r="D191" s="64">
        <v>2</v>
      </c>
      <c r="E191" s="60">
        <v>3</v>
      </c>
      <c r="F191" s="62">
        <v>680.86</v>
      </c>
      <c r="G191" s="76">
        <v>2042.58</v>
      </c>
    </row>
    <row r="192" spans="1:7" ht="27" x14ac:dyDescent="0.5">
      <c r="A192" s="59" t="s">
        <v>178</v>
      </c>
      <c r="B192" s="62">
        <v>5</v>
      </c>
      <c r="C192" s="62">
        <v>0</v>
      </c>
      <c r="D192" s="62">
        <v>1</v>
      </c>
      <c r="E192" s="60">
        <v>4</v>
      </c>
      <c r="F192" s="65">
        <v>650</v>
      </c>
      <c r="G192" s="76">
        <v>2600</v>
      </c>
    </row>
    <row r="193" spans="1:7" ht="27" x14ac:dyDescent="0.5">
      <c r="A193" s="81" t="s">
        <v>179</v>
      </c>
      <c r="B193" s="62">
        <v>20</v>
      </c>
      <c r="C193" s="62">
        <v>0</v>
      </c>
      <c r="D193" s="62">
        <v>0</v>
      </c>
      <c r="E193" s="60">
        <v>20</v>
      </c>
      <c r="F193" s="82">
        <v>619.5</v>
      </c>
      <c r="G193" s="76">
        <v>12390</v>
      </c>
    </row>
    <row r="194" spans="1:7" ht="27" x14ac:dyDescent="0.5">
      <c r="A194" s="62" t="s">
        <v>41</v>
      </c>
      <c r="B194" s="62">
        <v>5</v>
      </c>
      <c r="C194" s="62">
        <v>0</v>
      </c>
      <c r="D194" s="62">
        <v>3</v>
      </c>
      <c r="E194" s="60">
        <v>2</v>
      </c>
      <c r="F194" s="65">
        <v>460.2</v>
      </c>
      <c r="G194" s="76">
        <v>920.4</v>
      </c>
    </row>
    <row r="195" spans="1:7" ht="27" x14ac:dyDescent="0.5">
      <c r="A195" s="81" t="s">
        <v>43</v>
      </c>
      <c r="B195" s="62">
        <v>4</v>
      </c>
      <c r="C195" s="62">
        <v>2</v>
      </c>
      <c r="D195" s="62">
        <v>3</v>
      </c>
      <c r="E195" s="60">
        <v>3</v>
      </c>
      <c r="F195" s="82">
        <v>454.3</v>
      </c>
      <c r="G195" s="76">
        <v>1362.9</v>
      </c>
    </row>
    <row r="196" spans="1:7" ht="27" x14ac:dyDescent="0.5">
      <c r="A196" s="81" t="s">
        <v>44</v>
      </c>
      <c r="B196" s="62">
        <v>6</v>
      </c>
      <c r="C196" s="62">
        <v>10</v>
      </c>
      <c r="D196" s="62">
        <v>2</v>
      </c>
      <c r="E196" s="60">
        <v>14</v>
      </c>
      <c r="F196" s="65">
        <v>466.1</v>
      </c>
      <c r="G196" s="76">
        <v>6525.4000000000005</v>
      </c>
    </row>
    <row r="197" spans="1:7" ht="27" x14ac:dyDescent="0.5">
      <c r="A197" s="59" t="s">
        <v>180</v>
      </c>
      <c r="B197" s="62">
        <v>6</v>
      </c>
      <c r="C197" s="62">
        <v>0</v>
      </c>
      <c r="D197" s="62">
        <v>1</v>
      </c>
      <c r="E197" s="60">
        <v>5</v>
      </c>
      <c r="F197" s="82">
        <v>650</v>
      </c>
      <c r="G197" s="76">
        <v>3250</v>
      </c>
    </row>
    <row r="198" spans="1:7" ht="27" x14ac:dyDescent="0.5">
      <c r="A198" s="59" t="s">
        <v>181</v>
      </c>
      <c r="B198" s="62">
        <v>6</v>
      </c>
      <c r="C198" s="62">
        <v>0</v>
      </c>
      <c r="D198" s="62">
        <v>1</v>
      </c>
      <c r="E198" s="60">
        <v>5</v>
      </c>
      <c r="F198" s="65">
        <v>513</v>
      </c>
      <c r="G198" s="76">
        <v>2565</v>
      </c>
    </row>
    <row r="199" spans="1:7" ht="27" x14ac:dyDescent="0.5">
      <c r="A199" s="59" t="s">
        <v>182</v>
      </c>
      <c r="B199" s="62">
        <v>23</v>
      </c>
      <c r="C199" s="62">
        <v>0</v>
      </c>
      <c r="D199" s="62">
        <v>1</v>
      </c>
      <c r="E199" s="60">
        <v>22</v>
      </c>
      <c r="F199" s="82">
        <v>531</v>
      </c>
      <c r="G199" s="76">
        <v>11682</v>
      </c>
    </row>
    <row r="200" spans="1:7" ht="27" x14ac:dyDescent="0.5">
      <c r="A200" s="59" t="s">
        <v>183</v>
      </c>
      <c r="B200" s="62">
        <v>1</v>
      </c>
      <c r="C200" s="62">
        <v>0</v>
      </c>
      <c r="D200" s="62">
        <v>0</v>
      </c>
      <c r="E200" s="60">
        <v>1</v>
      </c>
      <c r="F200" s="65">
        <v>675</v>
      </c>
      <c r="G200" s="76">
        <v>675</v>
      </c>
    </row>
    <row r="201" spans="1:7" ht="27" x14ac:dyDescent="0.5">
      <c r="A201" s="59" t="s">
        <v>184</v>
      </c>
      <c r="B201" s="62">
        <v>5</v>
      </c>
      <c r="C201" s="62">
        <v>0</v>
      </c>
      <c r="D201" s="62">
        <v>0</v>
      </c>
      <c r="E201" s="60">
        <v>5</v>
      </c>
      <c r="F201" s="82">
        <v>460.2</v>
      </c>
      <c r="G201" s="76">
        <v>2301</v>
      </c>
    </row>
    <row r="202" spans="1:7" ht="27" x14ac:dyDescent="0.5">
      <c r="A202" s="59" t="s">
        <v>185</v>
      </c>
      <c r="B202" s="62">
        <v>5</v>
      </c>
      <c r="C202" s="62">
        <v>0</v>
      </c>
      <c r="D202" s="62">
        <v>0</v>
      </c>
      <c r="E202" s="60">
        <v>5</v>
      </c>
      <c r="F202" s="65">
        <v>460.2</v>
      </c>
      <c r="G202" s="76">
        <v>2301</v>
      </c>
    </row>
    <row r="203" spans="1:7" ht="27" x14ac:dyDescent="0.5">
      <c r="A203" s="59" t="s">
        <v>186</v>
      </c>
      <c r="B203" s="62">
        <v>5</v>
      </c>
      <c r="C203" s="62">
        <v>0</v>
      </c>
      <c r="D203" s="62">
        <v>0</v>
      </c>
      <c r="E203" s="60">
        <v>5</v>
      </c>
      <c r="F203" s="82">
        <v>460.2</v>
      </c>
      <c r="G203" s="76">
        <v>2301</v>
      </c>
    </row>
    <row r="204" spans="1:7" ht="27" x14ac:dyDescent="0.5">
      <c r="A204" s="81" t="s">
        <v>85</v>
      </c>
      <c r="B204" s="62">
        <v>10</v>
      </c>
      <c r="C204" s="62">
        <v>10</v>
      </c>
      <c r="D204" s="62">
        <v>3</v>
      </c>
      <c r="E204" s="60">
        <v>17</v>
      </c>
      <c r="F204" s="65">
        <v>472</v>
      </c>
      <c r="G204" s="76">
        <v>8024</v>
      </c>
    </row>
    <row r="205" spans="1:7" ht="27" x14ac:dyDescent="0.5">
      <c r="A205" s="81" t="s">
        <v>187</v>
      </c>
      <c r="B205" s="62">
        <v>0</v>
      </c>
      <c r="C205" s="62">
        <v>4</v>
      </c>
      <c r="D205" s="62">
        <v>3</v>
      </c>
      <c r="E205" s="60">
        <v>1</v>
      </c>
      <c r="F205" s="82">
        <v>454.3</v>
      </c>
      <c r="G205" s="76">
        <v>454.3</v>
      </c>
    </row>
    <row r="206" spans="1:7" ht="27" x14ac:dyDescent="0.5">
      <c r="A206" s="81" t="s">
        <v>87</v>
      </c>
      <c r="B206" s="62">
        <v>0</v>
      </c>
      <c r="C206" s="62">
        <v>4</v>
      </c>
      <c r="D206" s="62">
        <v>3</v>
      </c>
      <c r="E206" s="60">
        <v>1</v>
      </c>
      <c r="F206" s="65">
        <v>454.3</v>
      </c>
      <c r="G206" s="76">
        <v>454.3</v>
      </c>
    </row>
    <row r="207" spans="1:7" ht="27" x14ac:dyDescent="0.5">
      <c r="A207" s="81" t="s">
        <v>86</v>
      </c>
      <c r="B207" s="62">
        <v>0</v>
      </c>
      <c r="C207" s="62">
        <v>5</v>
      </c>
      <c r="D207" s="62">
        <v>3</v>
      </c>
      <c r="E207" s="60">
        <v>2</v>
      </c>
      <c r="F207" s="82">
        <v>454.3</v>
      </c>
      <c r="G207" s="76">
        <v>908.6</v>
      </c>
    </row>
    <row r="208" spans="1:7" ht="27" x14ac:dyDescent="0.5">
      <c r="A208" s="81" t="s">
        <v>89</v>
      </c>
      <c r="B208" s="62">
        <v>1</v>
      </c>
      <c r="C208" s="62">
        <v>3</v>
      </c>
      <c r="D208" s="62">
        <v>2</v>
      </c>
      <c r="E208" s="60">
        <v>2</v>
      </c>
      <c r="F208" s="65">
        <v>454.3</v>
      </c>
      <c r="G208" s="76">
        <v>908.6</v>
      </c>
    </row>
    <row r="209" spans="1:7" ht="27" x14ac:dyDescent="0.5">
      <c r="A209" s="81" t="s">
        <v>188</v>
      </c>
      <c r="B209" s="62">
        <v>16</v>
      </c>
      <c r="C209" s="62">
        <v>0</v>
      </c>
      <c r="D209" s="62">
        <v>1</v>
      </c>
      <c r="E209" s="60">
        <v>15</v>
      </c>
      <c r="F209" s="82">
        <v>1003</v>
      </c>
      <c r="G209" s="76">
        <v>15045</v>
      </c>
    </row>
    <row r="210" spans="1:7" ht="27" x14ac:dyDescent="0.5">
      <c r="A210" s="81" t="s">
        <v>67</v>
      </c>
      <c r="B210" s="62">
        <v>1</v>
      </c>
      <c r="C210" s="62">
        <v>0</v>
      </c>
      <c r="D210" s="62">
        <v>0</v>
      </c>
      <c r="E210" s="60">
        <v>1</v>
      </c>
      <c r="F210" s="65">
        <v>445</v>
      </c>
      <c r="G210" s="76">
        <v>445</v>
      </c>
    </row>
    <row r="211" spans="1:7" ht="27" x14ac:dyDescent="0.5">
      <c r="A211" s="81" t="s">
        <v>107</v>
      </c>
      <c r="B211" s="62">
        <v>4</v>
      </c>
      <c r="C211" s="62">
        <v>2</v>
      </c>
      <c r="D211" s="62">
        <v>1</v>
      </c>
      <c r="E211" s="60">
        <v>5</v>
      </c>
      <c r="F211" s="82">
        <v>2537</v>
      </c>
      <c r="G211" s="76">
        <v>12685</v>
      </c>
    </row>
    <row r="212" spans="1:7" ht="27" x14ac:dyDescent="0.5">
      <c r="A212" s="81" t="s">
        <v>189</v>
      </c>
      <c r="B212" s="62">
        <v>1</v>
      </c>
      <c r="C212" s="62">
        <v>0</v>
      </c>
      <c r="D212" s="62">
        <v>0</v>
      </c>
      <c r="E212" s="60">
        <v>1</v>
      </c>
      <c r="F212" s="65">
        <v>2900</v>
      </c>
      <c r="G212" s="76">
        <v>2900</v>
      </c>
    </row>
    <row r="213" spans="1:7" ht="27" x14ac:dyDescent="0.5">
      <c r="A213" s="81" t="s">
        <v>64</v>
      </c>
      <c r="B213" s="62">
        <v>3</v>
      </c>
      <c r="C213" s="62">
        <v>0</v>
      </c>
      <c r="D213" s="62">
        <v>0</v>
      </c>
      <c r="E213" s="60">
        <v>3</v>
      </c>
      <c r="F213" s="82">
        <v>1156.4000000000001</v>
      </c>
      <c r="G213" s="76">
        <v>3469.2000000000003</v>
      </c>
    </row>
    <row r="214" spans="1:7" ht="27" x14ac:dyDescent="0.5">
      <c r="A214" s="81" t="s">
        <v>65</v>
      </c>
      <c r="B214" s="62">
        <v>7</v>
      </c>
      <c r="C214" s="62">
        <v>0</v>
      </c>
      <c r="D214" s="62">
        <v>0</v>
      </c>
      <c r="E214" s="60">
        <v>7</v>
      </c>
      <c r="F214" s="65">
        <v>1050.2</v>
      </c>
      <c r="G214" s="76">
        <v>7351.4000000000005</v>
      </c>
    </row>
    <row r="215" spans="1:7" ht="27" x14ac:dyDescent="0.5">
      <c r="A215" s="81" t="s">
        <v>66</v>
      </c>
      <c r="B215" s="62">
        <v>2</v>
      </c>
      <c r="C215" s="62">
        <v>2</v>
      </c>
      <c r="D215" s="62">
        <v>1</v>
      </c>
      <c r="E215" s="60">
        <v>3</v>
      </c>
      <c r="F215" s="82">
        <v>1740.5</v>
      </c>
      <c r="G215" s="76">
        <v>5221.5</v>
      </c>
    </row>
    <row r="216" spans="1:7" ht="27.75" thickBot="1" x14ac:dyDescent="0.55000000000000004">
      <c r="A216" s="83" t="s">
        <v>190</v>
      </c>
      <c r="B216" s="64">
        <v>0</v>
      </c>
      <c r="C216" s="64">
        <v>2</v>
      </c>
      <c r="D216" s="64">
        <v>1</v>
      </c>
      <c r="E216" s="84">
        <v>1</v>
      </c>
      <c r="F216" s="66">
        <v>2990</v>
      </c>
      <c r="G216" s="85">
        <v>2990</v>
      </c>
    </row>
    <row r="217" spans="1:7" ht="36.75" thickBot="1" x14ac:dyDescent="0.6">
      <c r="A217" s="86"/>
      <c r="B217" s="87"/>
      <c r="C217" s="87"/>
      <c r="D217" s="87"/>
      <c r="E217" s="88"/>
      <c r="F217" s="133" t="s">
        <v>11</v>
      </c>
      <c r="G217" s="134">
        <v>298100.7099999999</v>
      </c>
    </row>
    <row r="218" spans="1:7" ht="31.5" x14ac:dyDescent="0.6">
      <c r="F218" s="42"/>
      <c r="G218" s="43"/>
    </row>
    <row r="219" spans="1:7" ht="21" x14ac:dyDescent="0.35">
      <c r="F219" s="1"/>
      <c r="G219" s="1"/>
    </row>
    <row r="220" spans="1:7" ht="24.75" x14ac:dyDescent="0.5">
      <c r="A220" s="2" t="s">
        <v>225</v>
      </c>
      <c r="B220" s="1"/>
      <c r="C220" s="1"/>
      <c r="D220" s="1"/>
      <c r="E220" s="1"/>
      <c r="F220" s="3"/>
      <c r="G220" s="3"/>
    </row>
    <row r="221" spans="1:7" ht="21" x14ac:dyDescent="0.35">
      <c r="A221" s="3"/>
      <c r="B221" s="3"/>
      <c r="C221" s="3"/>
      <c r="D221" s="3"/>
      <c r="E221" s="3"/>
    </row>
    <row r="222" spans="1:7" ht="21" x14ac:dyDescent="0.35">
      <c r="A222" s="3" t="s">
        <v>0</v>
      </c>
      <c r="B222" s="4" t="s">
        <v>1</v>
      </c>
      <c r="C222" s="4" t="s">
        <v>2</v>
      </c>
      <c r="D222" s="4" t="s">
        <v>3</v>
      </c>
      <c r="E222" s="5" t="s">
        <v>4</v>
      </c>
      <c r="F222" s="46" t="s">
        <v>5</v>
      </c>
      <c r="G222" s="46" t="s">
        <v>6</v>
      </c>
    </row>
    <row r="223" spans="1:7" ht="21" x14ac:dyDescent="0.35">
      <c r="A223" s="6"/>
      <c r="B223" s="6"/>
      <c r="C223" s="6"/>
      <c r="D223" s="6"/>
      <c r="E223" s="6"/>
      <c r="F223" s="48"/>
      <c r="G223" s="48"/>
    </row>
    <row r="224" spans="1:7" ht="21" x14ac:dyDescent="0.35">
      <c r="A224" s="103" t="s">
        <v>7</v>
      </c>
      <c r="B224" s="39" t="s">
        <v>8</v>
      </c>
      <c r="C224" s="39" t="s">
        <v>9</v>
      </c>
      <c r="D224" s="39" t="s">
        <v>10</v>
      </c>
      <c r="E224" s="39" t="s">
        <v>11</v>
      </c>
      <c r="F224" s="39" t="s">
        <v>12</v>
      </c>
      <c r="G224" s="39" t="s">
        <v>11</v>
      </c>
    </row>
    <row r="225" spans="1:7" ht="24.75" x14ac:dyDescent="0.5">
      <c r="A225" s="8" t="s">
        <v>94</v>
      </c>
      <c r="B225" s="104">
        <v>185</v>
      </c>
      <c r="C225" s="8">
        <v>0</v>
      </c>
      <c r="D225" s="8">
        <v>93</v>
      </c>
      <c r="E225" s="67">
        <v>92</v>
      </c>
      <c r="F225" s="105">
        <v>247.8</v>
      </c>
      <c r="G225" s="105">
        <v>22797.600000000002</v>
      </c>
    </row>
    <row r="226" spans="1:7" ht="24.75" x14ac:dyDescent="0.5">
      <c r="A226" s="20" t="s">
        <v>136</v>
      </c>
      <c r="B226" s="104">
        <v>0</v>
      </c>
      <c r="C226" s="8">
        <v>0</v>
      </c>
      <c r="D226" s="8">
        <v>0</v>
      </c>
      <c r="E226" s="68">
        <v>0</v>
      </c>
      <c r="F226" s="40">
        <v>0</v>
      </c>
      <c r="G226" s="105">
        <v>0</v>
      </c>
    </row>
    <row r="227" spans="1:7" ht="24.75" x14ac:dyDescent="0.5">
      <c r="A227" s="8" t="s">
        <v>137</v>
      </c>
      <c r="B227" s="104">
        <v>0</v>
      </c>
      <c r="C227" s="8">
        <v>0</v>
      </c>
      <c r="D227" s="8">
        <v>0</v>
      </c>
      <c r="E227" s="68">
        <v>0</v>
      </c>
      <c r="F227" s="50">
        <v>0</v>
      </c>
      <c r="G227" s="105">
        <v>0</v>
      </c>
    </row>
    <row r="228" spans="1:7" ht="24.75" x14ac:dyDescent="0.5">
      <c r="A228" s="8" t="s">
        <v>62</v>
      </c>
      <c r="B228" s="44">
        <v>16</v>
      </c>
      <c r="C228" s="8">
        <v>0</v>
      </c>
      <c r="D228" s="10">
        <v>0</v>
      </c>
      <c r="E228" s="67">
        <v>16</v>
      </c>
      <c r="F228" s="40">
        <v>25</v>
      </c>
      <c r="G228" s="105">
        <v>400</v>
      </c>
    </row>
    <row r="229" spans="1:7" ht="24.75" x14ac:dyDescent="0.5">
      <c r="A229" s="8" t="s">
        <v>34</v>
      </c>
      <c r="B229" s="104">
        <v>17</v>
      </c>
      <c r="C229" s="8">
        <v>0</v>
      </c>
      <c r="D229" s="8">
        <v>1</v>
      </c>
      <c r="E229" s="67">
        <v>16</v>
      </c>
      <c r="F229" s="50">
        <v>25.96</v>
      </c>
      <c r="G229" s="105">
        <v>415.36</v>
      </c>
    </row>
    <row r="230" spans="1:7" ht="24.75" x14ac:dyDescent="0.5">
      <c r="A230" s="8" t="s">
        <v>138</v>
      </c>
      <c r="B230" s="104">
        <v>0</v>
      </c>
      <c r="C230" s="8">
        <v>0</v>
      </c>
      <c r="D230" s="8">
        <v>0</v>
      </c>
      <c r="E230" s="68">
        <v>0</v>
      </c>
      <c r="F230" s="10">
        <v>0</v>
      </c>
      <c r="G230" s="105">
        <v>0</v>
      </c>
    </row>
    <row r="231" spans="1:7" ht="24.75" x14ac:dyDescent="0.5">
      <c r="A231" s="8" t="s">
        <v>139</v>
      </c>
      <c r="B231" s="44">
        <v>0</v>
      </c>
      <c r="C231" s="8">
        <v>0</v>
      </c>
      <c r="D231" s="10">
        <v>0</v>
      </c>
      <c r="E231" s="68">
        <v>0</v>
      </c>
      <c r="F231" s="51">
        <v>0</v>
      </c>
      <c r="G231" s="105">
        <v>0</v>
      </c>
    </row>
    <row r="232" spans="1:7" ht="24.75" x14ac:dyDescent="0.5">
      <c r="A232" s="8" t="s">
        <v>140</v>
      </c>
      <c r="B232" s="104">
        <v>0</v>
      </c>
      <c r="C232" s="8">
        <v>0</v>
      </c>
      <c r="D232" s="8">
        <v>0</v>
      </c>
      <c r="E232" s="68">
        <v>0</v>
      </c>
      <c r="F232" s="10">
        <v>0</v>
      </c>
      <c r="G232" s="105">
        <v>0</v>
      </c>
    </row>
    <row r="233" spans="1:7" ht="24.75" x14ac:dyDescent="0.5">
      <c r="A233" s="8" t="s">
        <v>141</v>
      </c>
      <c r="B233" s="104">
        <v>8</v>
      </c>
      <c r="C233" s="8">
        <v>0</v>
      </c>
      <c r="D233" s="8">
        <v>0</v>
      </c>
      <c r="E233" s="67">
        <v>8</v>
      </c>
      <c r="F233" s="51">
        <v>1200</v>
      </c>
      <c r="G233" s="105">
        <v>9600</v>
      </c>
    </row>
    <row r="234" spans="1:7" ht="24.75" x14ac:dyDescent="0.5">
      <c r="A234" s="8" t="s">
        <v>112</v>
      </c>
      <c r="B234" s="44">
        <v>9</v>
      </c>
      <c r="C234" s="8">
        <v>0</v>
      </c>
      <c r="D234" s="10">
        <v>2</v>
      </c>
      <c r="E234" s="67">
        <v>7</v>
      </c>
      <c r="F234" s="10">
        <v>17.7</v>
      </c>
      <c r="G234" s="105">
        <v>123.89999999999999</v>
      </c>
    </row>
    <row r="235" spans="1:7" ht="24.75" x14ac:dyDescent="0.5">
      <c r="A235" s="8" t="s">
        <v>21</v>
      </c>
      <c r="B235" s="44">
        <v>3</v>
      </c>
      <c r="C235" s="10">
        <v>0</v>
      </c>
      <c r="D235" s="10">
        <v>0</v>
      </c>
      <c r="E235" s="67">
        <v>3</v>
      </c>
      <c r="F235" s="51">
        <v>566.4</v>
      </c>
      <c r="G235" s="105">
        <v>1699.1999999999998</v>
      </c>
    </row>
    <row r="236" spans="1:7" ht="24.75" x14ac:dyDescent="0.5">
      <c r="A236" s="8" t="s">
        <v>142</v>
      </c>
      <c r="B236" s="44">
        <v>1</v>
      </c>
      <c r="C236" s="8">
        <v>0</v>
      </c>
      <c r="D236" s="10">
        <v>0</v>
      </c>
      <c r="E236" s="67">
        <v>1</v>
      </c>
      <c r="F236" s="10">
        <v>95</v>
      </c>
      <c r="G236" s="105">
        <v>95</v>
      </c>
    </row>
    <row r="237" spans="1:7" ht="24.75" x14ac:dyDescent="0.5">
      <c r="A237" s="8" t="s">
        <v>16</v>
      </c>
      <c r="B237" s="44">
        <v>61</v>
      </c>
      <c r="C237" s="8">
        <v>0</v>
      </c>
      <c r="D237" s="10">
        <v>20</v>
      </c>
      <c r="E237" s="67">
        <v>41</v>
      </c>
      <c r="F237" s="51">
        <v>47.2</v>
      </c>
      <c r="G237" s="105">
        <v>1935.2</v>
      </c>
    </row>
    <row r="238" spans="1:7" ht="24.75" x14ac:dyDescent="0.5">
      <c r="A238" s="8" t="s">
        <v>93</v>
      </c>
      <c r="B238" s="44">
        <v>0</v>
      </c>
      <c r="C238" s="8">
        <v>2</v>
      </c>
      <c r="D238" s="10">
        <v>0</v>
      </c>
      <c r="E238" s="67">
        <v>2</v>
      </c>
      <c r="F238" s="10">
        <v>95</v>
      </c>
      <c r="G238" s="105">
        <v>190</v>
      </c>
    </row>
    <row r="239" spans="1:7" ht="24.75" x14ac:dyDescent="0.5">
      <c r="A239" s="8" t="s">
        <v>113</v>
      </c>
      <c r="B239" s="44">
        <v>0</v>
      </c>
      <c r="C239" s="8">
        <v>4</v>
      </c>
      <c r="D239" s="10">
        <v>2</v>
      </c>
      <c r="E239" s="67">
        <v>2</v>
      </c>
      <c r="F239" s="51">
        <v>245</v>
      </c>
      <c r="G239" s="105">
        <v>490</v>
      </c>
    </row>
    <row r="240" spans="1:7" ht="24.75" x14ac:dyDescent="0.5">
      <c r="A240" s="8" t="s">
        <v>91</v>
      </c>
      <c r="B240" s="104">
        <v>1</v>
      </c>
      <c r="C240" s="8">
        <v>0</v>
      </c>
      <c r="D240" s="8">
        <v>0</v>
      </c>
      <c r="E240" s="67">
        <v>1</v>
      </c>
      <c r="F240" s="10">
        <v>371.7</v>
      </c>
      <c r="G240" s="105">
        <v>371.7</v>
      </c>
    </row>
    <row r="241" spans="1:7" ht="24.75" x14ac:dyDescent="0.5">
      <c r="A241" s="8" t="s">
        <v>143</v>
      </c>
      <c r="B241" s="44">
        <v>6</v>
      </c>
      <c r="C241" s="10">
        <v>0</v>
      </c>
      <c r="D241" s="9">
        <v>0</v>
      </c>
      <c r="E241" s="67">
        <v>6</v>
      </c>
      <c r="F241" s="51">
        <v>383.5</v>
      </c>
      <c r="G241" s="105">
        <v>2301</v>
      </c>
    </row>
    <row r="242" spans="1:7" ht="24.75" x14ac:dyDescent="0.5">
      <c r="A242" s="8" t="s">
        <v>144</v>
      </c>
      <c r="B242" s="104">
        <v>53</v>
      </c>
      <c r="C242" s="8">
        <v>0</v>
      </c>
      <c r="D242" s="8">
        <v>2</v>
      </c>
      <c r="E242" s="67">
        <v>51</v>
      </c>
      <c r="F242" s="10">
        <v>49.56</v>
      </c>
      <c r="G242" s="105">
        <v>2527.56</v>
      </c>
    </row>
    <row r="243" spans="1:7" ht="24.75" x14ac:dyDescent="0.5">
      <c r="A243" s="8" t="s">
        <v>98</v>
      </c>
      <c r="B243" s="44">
        <v>44</v>
      </c>
      <c r="C243" s="8">
        <v>0</v>
      </c>
      <c r="D243" s="10">
        <v>4</v>
      </c>
      <c r="E243" s="67">
        <v>40</v>
      </c>
      <c r="F243" s="51">
        <v>94.4</v>
      </c>
      <c r="G243" s="105">
        <v>3776</v>
      </c>
    </row>
    <row r="244" spans="1:7" ht="24.75" x14ac:dyDescent="0.5">
      <c r="A244" s="8" t="s">
        <v>27</v>
      </c>
      <c r="B244" s="104">
        <v>88</v>
      </c>
      <c r="C244" s="8">
        <v>0</v>
      </c>
      <c r="D244" s="8">
        <v>19</v>
      </c>
      <c r="E244" s="67">
        <v>69</v>
      </c>
      <c r="F244" s="10">
        <v>58.33</v>
      </c>
      <c r="G244" s="105">
        <v>4024.77</v>
      </c>
    </row>
    <row r="245" spans="1:7" ht="24.75" x14ac:dyDescent="0.5">
      <c r="A245" s="8" t="s">
        <v>92</v>
      </c>
      <c r="B245" s="44">
        <v>0</v>
      </c>
      <c r="C245" s="10">
        <v>0</v>
      </c>
      <c r="D245" s="10">
        <v>0</v>
      </c>
      <c r="E245" s="68">
        <v>0</v>
      </c>
      <c r="F245" s="51">
        <v>0</v>
      </c>
      <c r="G245" s="105">
        <v>0</v>
      </c>
    </row>
    <row r="246" spans="1:7" ht="24.75" x14ac:dyDescent="0.5">
      <c r="A246" s="8" t="s">
        <v>145</v>
      </c>
      <c r="B246" s="44">
        <v>0</v>
      </c>
      <c r="C246" s="10">
        <v>0</v>
      </c>
      <c r="D246" s="10"/>
      <c r="E246" s="68">
        <v>0</v>
      </c>
      <c r="F246" s="10">
        <v>0</v>
      </c>
      <c r="G246" s="105">
        <v>0</v>
      </c>
    </row>
    <row r="247" spans="1:7" ht="24.75" x14ac:dyDescent="0.5">
      <c r="A247" s="8" t="s">
        <v>146</v>
      </c>
      <c r="B247" s="44">
        <v>10</v>
      </c>
      <c r="C247" s="10">
        <v>0</v>
      </c>
      <c r="D247" s="10">
        <v>0</v>
      </c>
      <c r="E247" s="67">
        <v>10</v>
      </c>
      <c r="F247" s="51">
        <v>94.4</v>
      </c>
      <c r="G247" s="105">
        <v>944</v>
      </c>
    </row>
    <row r="248" spans="1:7" ht="24.75" x14ac:dyDescent="0.5">
      <c r="A248" s="8" t="s">
        <v>31</v>
      </c>
      <c r="B248" s="104">
        <v>11</v>
      </c>
      <c r="C248" s="8">
        <v>0</v>
      </c>
      <c r="D248" s="8">
        <v>2</v>
      </c>
      <c r="E248" s="67">
        <v>9</v>
      </c>
      <c r="F248" s="10">
        <v>39.53</v>
      </c>
      <c r="G248" s="105">
        <v>355.77</v>
      </c>
    </row>
    <row r="249" spans="1:7" ht="24.75" x14ac:dyDescent="0.5">
      <c r="A249" s="8" t="s">
        <v>147</v>
      </c>
      <c r="B249" s="44">
        <v>195</v>
      </c>
      <c r="C249" s="10">
        <v>0</v>
      </c>
      <c r="D249" s="10">
        <v>0</v>
      </c>
      <c r="E249" s="67">
        <v>195</v>
      </c>
      <c r="F249" s="51">
        <v>6.42</v>
      </c>
      <c r="G249" s="105">
        <v>1251.9000000000001</v>
      </c>
    </row>
    <row r="250" spans="1:7" ht="24.75" x14ac:dyDescent="0.5">
      <c r="A250" s="8" t="s">
        <v>148</v>
      </c>
      <c r="B250" s="44">
        <v>1795</v>
      </c>
      <c r="C250" s="8">
        <v>0</v>
      </c>
      <c r="D250" s="10">
        <v>750</v>
      </c>
      <c r="E250" s="67">
        <v>1045</v>
      </c>
      <c r="F250" s="10">
        <v>2.42</v>
      </c>
      <c r="G250" s="105">
        <v>2528.9</v>
      </c>
    </row>
    <row r="251" spans="1:7" ht="24.75" x14ac:dyDescent="0.5">
      <c r="A251" s="8" t="s">
        <v>102</v>
      </c>
      <c r="B251" s="104">
        <v>1</v>
      </c>
      <c r="C251" s="8">
        <v>0</v>
      </c>
      <c r="D251" s="8">
        <v>0</v>
      </c>
      <c r="E251" s="67">
        <v>1</v>
      </c>
      <c r="F251" s="51">
        <v>885</v>
      </c>
      <c r="G251" s="105">
        <v>885</v>
      </c>
    </row>
    <row r="252" spans="1:7" ht="24.75" x14ac:dyDescent="0.5">
      <c r="A252" s="8" t="s">
        <v>36</v>
      </c>
      <c r="B252" s="104">
        <v>6</v>
      </c>
      <c r="C252" s="8">
        <v>0</v>
      </c>
      <c r="D252" s="8">
        <v>1</v>
      </c>
      <c r="E252" s="67">
        <v>5</v>
      </c>
      <c r="F252" s="10">
        <v>354</v>
      </c>
      <c r="G252" s="105">
        <v>1770</v>
      </c>
    </row>
    <row r="253" spans="1:7" ht="24.75" x14ac:dyDescent="0.5">
      <c r="A253" s="8" t="s">
        <v>149</v>
      </c>
      <c r="B253" s="104">
        <v>38</v>
      </c>
      <c r="C253" s="8">
        <v>0</v>
      </c>
      <c r="D253" s="8">
        <v>0</v>
      </c>
      <c r="E253" s="67">
        <v>38</v>
      </c>
      <c r="F253" s="51">
        <v>7.5520000000000005</v>
      </c>
      <c r="G253" s="105">
        <v>286.976</v>
      </c>
    </row>
    <row r="254" spans="1:7" ht="24.75" x14ac:dyDescent="0.5">
      <c r="A254" s="10" t="s">
        <v>150</v>
      </c>
      <c r="B254" s="44">
        <v>0</v>
      </c>
      <c r="C254" s="10">
        <v>3</v>
      </c>
      <c r="D254" s="10">
        <v>2</v>
      </c>
      <c r="E254" s="67">
        <v>1</v>
      </c>
      <c r="F254" s="10">
        <v>300</v>
      </c>
      <c r="G254" s="105">
        <v>300</v>
      </c>
    </row>
    <row r="255" spans="1:7" ht="24.75" x14ac:dyDescent="0.5">
      <c r="A255" s="8" t="s">
        <v>150</v>
      </c>
      <c r="B255" s="104">
        <v>0</v>
      </c>
      <c r="C255" s="8">
        <v>4</v>
      </c>
      <c r="D255" s="8">
        <v>3</v>
      </c>
      <c r="E255" s="67">
        <v>1</v>
      </c>
      <c r="F255" s="51">
        <v>325</v>
      </c>
      <c r="G255" s="105">
        <v>325</v>
      </c>
    </row>
    <row r="256" spans="1:7" ht="24.75" x14ac:dyDescent="0.5">
      <c r="A256" s="8" t="s">
        <v>17</v>
      </c>
      <c r="B256" s="104">
        <v>2</v>
      </c>
      <c r="C256" s="8">
        <v>0</v>
      </c>
      <c r="D256" s="8">
        <v>2</v>
      </c>
      <c r="E256" s="68">
        <v>0</v>
      </c>
      <c r="F256" s="10">
        <v>684.4</v>
      </c>
      <c r="G256" s="105">
        <v>0</v>
      </c>
    </row>
    <row r="257" spans="1:7" ht="24.75" x14ac:dyDescent="0.5">
      <c r="A257" s="10" t="s">
        <v>17</v>
      </c>
      <c r="B257" s="44">
        <v>0</v>
      </c>
      <c r="C257" s="10">
        <v>2</v>
      </c>
      <c r="D257" s="10">
        <v>2</v>
      </c>
      <c r="E257" s="68">
        <v>0</v>
      </c>
      <c r="F257" s="51">
        <v>390</v>
      </c>
      <c r="G257" s="105">
        <v>0</v>
      </c>
    </row>
    <row r="258" spans="1:7" ht="24.75" x14ac:dyDescent="0.5">
      <c r="A258" s="8" t="s">
        <v>151</v>
      </c>
      <c r="B258" s="104">
        <v>0</v>
      </c>
      <c r="C258" s="8">
        <v>0</v>
      </c>
      <c r="D258" s="8">
        <v>0</v>
      </c>
      <c r="E258" s="68">
        <v>0</v>
      </c>
      <c r="F258" s="10">
        <v>0</v>
      </c>
      <c r="G258" s="105">
        <v>0</v>
      </c>
    </row>
    <row r="259" spans="1:7" ht="24.75" x14ac:dyDescent="0.5">
      <c r="A259" s="8" t="s">
        <v>152</v>
      </c>
      <c r="B259" s="104">
        <v>26</v>
      </c>
      <c r="C259" s="8">
        <v>0</v>
      </c>
      <c r="D259" s="8">
        <v>7</v>
      </c>
      <c r="E259" s="67">
        <v>19</v>
      </c>
      <c r="F259" s="51">
        <v>107.38</v>
      </c>
      <c r="G259" s="105">
        <v>2040.2199999999998</v>
      </c>
    </row>
    <row r="260" spans="1:7" ht="24.75" x14ac:dyDescent="0.5">
      <c r="A260" s="8" t="s">
        <v>23</v>
      </c>
      <c r="B260" s="104">
        <v>13</v>
      </c>
      <c r="C260" s="8">
        <v>0</v>
      </c>
      <c r="D260" s="8">
        <v>11</v>
      </c>
      <c r="E260" s="67">
        <v>2</v>
      </c>
      <c r="F260" s="10">
        <v>46.61</v>
      </c>
      <c r="G260" s="105">
        <v>93.22</v>
      </c>
    </row>
    <row r="261" spans="1:7" ht="24.75" x14ac:dyDescent="0.5">
      <c r="A261" s="10" t="s">
        <v>23</v>
      </c>
      <c r="B261" s="44">
        <v>0</v>
      </c>
      <c r="C261" s="10">
        <v>3</v>
      </c>
      <c r="D261" s="10">
        <v>1</v>
      </c>
      <c r="E261" s="67">
        <v>2</v>
      </c>
      <c r="F261" s="50">
        <v>70</v>
      </c>
      <c r="G261" s="105">
        <v>140</v>
      </c>
    </row>
    <row r="262" spans="1:7" ht="24.75" x14ac:dyDescent="0.5">
      <c r="A262" s="8" t="s">
        <v>153</v>
      </c>
      <c r="B262" s="104">
        <v>1</v>
      </c>
      <c r="C262" s="8">
        <v>0</v>
      </c>
      <c r="D262" s="8">
        <v>1</v>
      </c>
      <c r="E262" s="68">
        <v>0</v>
      </c>
      <c r="F262" s="40">
        <v>2500</v>
      </c>
      <c r="G262" s="105">
        <v>0</v>
      </c>
    </row>
    <row r="263" spans="1:7" ht="24.75" x14ac:dyDescent="0.5">
      <c r="A263" s="8" t="s">
        <v>33</v>
      </c>
      <c r="B263" s="44">
        <v>7</v>
      </c>
      <c r="C263" s="8">
        <v>0</v>
      </c>
      <c r="D263" s="10">
        <v>7</v>
      </c>
      <c r="E263" s="68">
        <v>0</v>
      </c>
      <c r="F263" s="50">
        <v>14.95</v>
      </c>
      <c r="G263" s="105">
        <v>0</v>
      </c>
    </row>
    <row r="264" spans="1:7" ht="24.75" x14ac:dyDescent="0.5">
      <c r="A264" s="10" t="s">
        <v>33</v>
      </c>
      <c r="B264" s="44">
        <v>0</v>
      </c>
      <c r="C264" s="10">
        <v>24</v>
      </c>
      <c r="D264" s="10">
        <v>0</v>
      </c>
      <c r="E264" s="67">
        <v>24</v>
      </c>
      <c r="F264" s="40">
        <v>13.33</v>
      </c>
      <c r="G264" s="105">
        <v>319.92</v>
      </c>
    </row>
    <row r="265" spans="1:7" ht="24.75" x14ac:dyDescent="0.5">
      <c r="A265" s="10" t="s">
        <v>223</v>
      </c>
      <c r="B265" s="44">
        <v>0</v>
      </c>
      <c r="C265" s="10">
        <v>2</v>
      </c>
      <c r="D265" s="10">
        <v>1</v>
      </c>
      <c r="E265" s="67">
        <v>1</v>
      </c>
      <c r="F265" s="51">
        <v>145</v>
      </c>
      <c r="G265" s="105">
        <v>145</v>
      </c>
    </row>
    <row r="266" spans="1:7" ht="24.75" x14ac:dyDescent="0.5">
      <c r="A266" s="8" t="s">
        <v>15</v>
      </c>
      <c r="B266" s="44">
        <v>67</v>
      </c>
      <c r="C266" s="10">
        <v>0</v>
      </c>
      <c r="D266" s="10">
        <v>17</v>
      </c>
      <c r="E266" s="67">
        <v>50</v>
      </c>
      <c r="F266" s="10">
        <v>14.14</v>
      </c>
      <c r="G266" s="105">
        <v>707</v>
      </c>
    </row>
    <row r="267" spans="1:7" ht="24.75" x14ac:dyDescent="0.5">
      <c r="A267" s="8" t="s">
        <v>14</v>
      </c>
      <c r="B267" s="44">
        <v>115</v>
      </c>
      <c r="C267" s="10">
        <v>0</v>
      </c>
      <c r="D267" s="10">
        <v>12</v>
      </c>
      <c r="E267" s="67">
        <v>103</v>
      </c>
      <c r="F267" s="51">
        <v>12.29</v>
      </c>
      <c r="G267" s="105">
        <v>1265.8699999999999</v>
      </c>
    </row>
    <row r="268" spans="1:7" ht="24.75" x14ac:dyDescent="0.5">
      <c r="A268" s="8" t="s">
        <v>13</v>
      </c>
      <c r="B268" s="104">
        <v>109</v>
      </c>
      <c r="C268" s="8">
        <v>0</v>
      </c>
      <c r="D268" s="10">
        <v>58</v>
      </c>
      <c r="E268" s="67">
        <v>51</v>
      </c>
      <c r="F268" s="10">
        <v>12.08</v>
      </c>
      <c r="G268" s="105">
        <v>616.08000000000004</v>
      </c>
    </row>
    <row r="269" spans="1:7" ht="24.75" x14ac:dyDescent="0.5">
      <c r="A269" s="8" t="s">
        <v>82</v>
      </c>
      <c r="B269" s="104">
        <v>12</v>
      </c>
      <c r="C269" s="8">
        <v>0</v>
      </c>
      <c r="D269" s="10">
        <v>1</v>
      </c>
      <c r="E269" s="67">
        <v>11</v>
      </c>
      <c r="F269" s="51">
        <v>17.510000000000002</v>
      </c>
      <c r="G269" s="105">
        <v>192.61</v>
      </c>
    </row>
    <row r="270" spans="1:7" ht="24.75" x14ac:dyDescent="0.5">
      <c r="A270" s="8" t="s">
        <v>114</v>
      </c>
      <c r="B270" s="104">
        <v>53</v>
      </c>
      <c r="C270" s="8">
        <v>0</v>
      </c>
      <c r="D270" s="10">
        <v>6</v>
      </c>
      <c r="E270" s="67">
        <v>47</v>
      </c>
      <c r="F270" s="10">
        <v>80.63</v>
      </c>
      <c r="G270" s="105">
        <v>3789.6099999999997</v>
      </c>
    </row>
    <row r="271" spans="1:7" ht="24.75" x14ac:dyDescent="0.5">
      <c r="A271" s="8" t="s">
        <v>69</v>
      </c>
      <c r="B271" s="44">
        <v>3</v>
      </c>
      <c r="C271" s="10">
        <v>0</v>
      </c>
      <c r="D271" s="10">
        <v>0</v>
      </c>
      <c r="E271" s="67">
        <v>3</v>
      </c>
      <c r="F271" s="51">
        <v>324.5</v>
      </c>
      <c r="G271" s="105">
        <v>973.5</v>
      </c>
    </row>
    <row r="272" spans="1:7" ht="24.75" x14ac:dyDescent="0.5">
      <c r="A272" s="8" t="s">
        <v>155</v>
      </c>
      <c r="B272" s="104">
        <v>7</v>
      </c>
      <c r="C272" s="10">
        <v>0</v>
      </c>
      <c r="D272" s="8">
        <v>3</v>
      </c>
      <c r="E272" s="67">
        <v>4</v>
      </c>
      <c r="F272" s="10">
        <v>47.2</v>
      </c>
      <c r="G272" s="105">
        <v>188.8</v>
      </c>
    </row>
    <row r="273" spans="1:7" ht="24.75" x14ac:dyDescent="0.5">
      <c r="A273" s="8" t="s">
        <v>156</v>
      </c>
      <c r="B273" s="44">
        <v>16</v>
      </c>
      <c r="C273" s="10">
        <v>0</v>
      </c>
      <c r="D273" s="10">
        <v>4</v>
      </c>
      <c r="E273" s="67">
        <v>12</v>
      </c>
      <c r="F273" s="51">
        <v>62.93</v>
      </c>
      <c r="G273" s="105">
        <v>755.16</v>
      </c>
    </row>
    <row r="274" spans="1:7" ht="24.75" x14ac:dyDescent="0.5">
      <c r="A274" s="8" t="s">
        <v>25</v>
      </c>
      <c r="B274" s="44">
        <v>10</v>
      </c>
      <c r="C274" s="10">
        <v>0</v>
      </c>
      <c r="D274" s="10">
        <v>10</v>
      </c>
      <c r="E274" s="68">
        <v>0</v>
      </c>
      <c r="F274" s="10">
        <v>49.56</v>
      </c>
      <c r="G274" s="105">
        <v>0</v>
      </c>
    </row>
    <row r="275" spans="1:7" ht="24.75" x14ac:dyDescent="0.5">
      <c r="A275" s="8" t="s">
        <v>133</v>
      </c>
      <c r="B275" s="44">
        <v>12</v>
      </c>
      <c r="C275" s="10">
        <v>0</v>
      </c>
      <c r="D275" s="10">
        <v>0</v>
      </c>
      <c r="E275" s="67">
        <v>12</v>
      </c>
      <c r="F275" s="51">
        <v>73.75</v>
      </c>
      <c r="G275" s="105">
        <v>885</v>
      </c>
    </row>
    <row r="276" spans="1:7" ht="24.75" x14ac:dyDescent="0.5">
      <c r="A276" s="8" t="s">
        <v>121</v>
      </c>
      <c r="B276" s="44">
        <v>16</v>
      </c>
      <c r="C276" s="10">
        <v>0</v>
      </c>
      <c r="D276" s="10">
        <v>0</v>
      </c>
      <c r="E276" s="67">
        <v>16</v>
      </c>
      <c r="F276" s="10">
        <v>82.08</v>
      </c>
      <c r="G276" s="105">
        <v>1313.28</v>
      </c>
    </row>
    <row r="277" spans="1:7" ht="24.75" x14ac:dyDescent="0.5">
      <c r="A277" s="8" t="s">
        <v>100</v>
      </c>
      <c r="B277" s="44">
        <v>10</v>
      </c>
      <c r="C277" s="10">
        <v>0</v>
      </c>
      <c r="D277" s="10">
        <v>3</v>
      </c>
      <c r="E277" s="67">
        <v>7</v>
      </c>
      <c r="F277" s="51">
        <v>47.2</v>
      </c>
      <c r="G277" s="105">
        <v>330.40000000000003</v>
      </c>
    </row>
    <row r="278" spans="1:7" ht="24.75" x14ac:dyDescent="0.5">
      <c r="A278" s="8" t="s">
        <v>130</v>
      </c>
      <c r="B278" s="44">
        <v>8</v>
      </c>
      <c r="C278" s="10">
        <v>0</v>
      </c>
      <c r="D278" s="10">
        <v>0</v>
      </c>
      <c r="E278" s="67">
        <v>8</v>
      </c>
      <c r="F278" s="10">
        <v>64.5</v>
      </c>
      <c r="G278" s="105">
        <v>516</v>
      </c>
    </row>
    <row r="279" spans="1:7" ht="24.75" x14ac:dyDescent="0.5">
      <c r="A279" s="8" t="s">
        <v>97</v>
      </c>
      <c r="B279" s="44">
        <v>0</v>
      </c>
      <c r="C279" s="10">
        <v>1</v>
      </c>
      <c r="D279" s="10">
        <v>1</v>
      </c>
      <c r="E279" s="68">
        <v>0</v>
      </c>
      <c r="F279" s="51">
        <v>750</v>
      </c>
      <c r="G279" s="105">
        <v>0</v>
      </c>
    </row>
    <row r="280" spans="1:7" ht="24.75" x14ac:dyDescent="0.5">
      <c r="A280" s="8" t="s">
        <v>157</v>
      </c>
      <c r="B280" s="44">
        <v>0</v>
      </c>
      <c r="C280" s="10">
        <v>0</v>
      </c>
      <c r="D280" s="10">
        <v>0</v>
      </c>
      <c r="E280" s="68">
        <v>0</v>
      </c>
      <c r="F280" s="10">
        <v>0</v>
      </c>
      <c r="G280" s="105">
        <v>0</v>
      </c>
    </row>
    <row r="281" spans="1:7" ht="24.75" x14ac:dyDescent="0.5">
      <c r="A281" s="8" t="s">
        <v>35</v>
      </c>
      <c r="B281" s="44">
        <v>22</v>
      </c>
      <c r="C281" s="10">
        <v>0</v>
      </c>
      <c r="D281" s="10">
        <v>0</v>
      </c>
      <c r="E281" s="67">
        <v>22</v>
      </c>
      <c r="F281" s="51">
        <v>531</v>
      </c>
      <c r="G281" s="105">
        <v>11682</v>
      </c>
    </row>
    <row r="282" spans="1:7" ht="24.75" x14ac:dyDescent="0.5">
      <c r="A282" s="8" t="s">
        <v>20</v>
      </c>
      <c r="B282" s="44">
        <v>62</v>
      </c>
      <c r="C282" s="10">
        <v>0</v>
      </c>
      <c r="D282" s="10">
        <v>0</v>
      </c>
      <c r="E282" s="67">
        <v>62</v>
      </c>
      <c r="F282" s="10">
        <v>5</v>
      </c>
      <c r="G282" s="105">
        <v>310</v>
      </c>
    </row>
    <row r="283" spans="1:7" ht="24.75" x14ac:dyDescent="0.5">
      <c r="A283" s="8" t="s">
        <v>158</v>
      </c>
      <c r="B283" s="44">
        <v>18</v>
      </c>
      <c r="C283" s="10">
        <v>0</v>
      </c>
      <c r="D283" s="10">
        <v>0</v>
      </c>
      <c r="E283" s="67">
        <v>18</v>
      </c>
      <c r="F283" s="51">
        <v>146.32</v>
      </c>
      <c r="G283" s="105">
        <v>2633.7599999999998</v>
      </c>
    </row>
    <row r="284" spans="1:7" ht="24.75" x14ac:dyDescent="0.5">
      <c r="A284" s="8" t="s">
        <v>159</v>
      </c>
      <c r="B284" s="44">
        <v>23</v>
      </c>
      <c r="C284" s="10">
        <v>0</v>
      </c>
      <c r="D284" s="10">
        <v>4</v>
      </c>
      <c r="E284" s="67">
        <v>19</v>
      </c>
      <c r="F284" s="10">
        <v>135.69999999999999</v>
      </c>
      <c r="G284" s="105">
        <v>2578.2999999999997</v>
      </c>
    </row>
    <row r="285" spans="1:7" ht="24.75" x14ac:dyDescent="0.5">
      <c r="A285" s="8" t="s">
        <v>160</v>
      </c>
      <c r="B285" s="104">
        <v>1</v>
      </c>
      <c r="C285" s="10">
        <v>0</v>
      </c>
      <c r="D285" s="10">
        <v>0</v>
      </c>
      <c r="E285" s="67">
        <v>1</v>
      </c>
      <c r="F285" s="51">
        <v>75</v>
      </c>
      <c r="G285" s="105">
        <v>75</v>
      </c>
    </row>
    <row r="286" spans="1:7" ht="24.75" x14ac:dyDescent="0.5">
      <c r="A286" s="8" t="s">
        <v>161</v>
      </c>
      <c r="B286" s="104">
        <v>0</v>
      </c>
      <c r="C286" s="10">
        <v>0</v>
      </c>
      <c r="D286" s="10">
        <v>0</v>
      </c>
      <c r="E286" s="68">
        <v>0</v>
      </c>
      <c r="F286" s="10">
        <v>0</v>
      </c>
      <c r="G286" s="105">
        <v>0</v>
      </c>
    </row>
    <row r="287" spans="1:7" ht="24.75" x14ac:dyDescent="0.5">
      <c r="A287" s="8" t="s">
        <v>162</v>
      </c>
      <c r="B287" s="104">
        <v>49</v>
      </c>
      <c r="C287" s="10">
        <v>0</v>
      </c>
      <c r="D287" s="10">
        <v>15</v>
      </c>
      <c r="E287" s="67">
        <v>34</v>
      </c>
      <c r="F287" s="51">
        <v>35.4</v>
      </c>
      <c r="G287" s="105">
        <v>1203.5999999999999</v>
      </c>
    </row>
    <row r="288" spans="1:7" ht="24.75" x14ac:dyDescent="0.5">
      <c r="A288" s="8" t="s">
        <v>163</v>
      </c>
      <c r="B288" s="44">
        <v>1</v>
      </c>
      <c r="C288" s="10">
        <v>0</v>
      </c>
      <c r="D288" s="10">
        <v>1</v>
      </c>
      <c r="E288" s="68">
        <v>0</v>
      </c>
      <c r="F288" s="10">
        <v>90</v>
      </c>
      <c r="G288" s="105">
        <v>0</v>
      </c>
    </row>
    <row r="289" spans="1:7" ht="24.75" x14ac:dyDescent="0.5">
      <c r="A289" s="8" t="s">
        <v>109</v>
      </c>
      <c r="B289" s="44">
        <v>2</v>
      </c>
      <c r="C289" s="10">
        <v>0</v>
      </c>
      <c r="D289" s="10">
        <v>0</v>
      </c>
      <c r="E289" s="67">
        <v>2</v>
      </c>
      <c r="F289" s="51">
        <v>18.88</v>
      </c>
      <c r="G289" s="105">
        <v>37.76</v>
      </c>
    </row>
    <row r="290" spans="1:7" ht="24.75" x14ac:dyDescent="0.5">
      <c r="A290" s="8" t="s">
        <v>164</v>
      </c>
      <c r="B290" s="44">
        <v>15</v>
      </c>
      <c r="C290" s="10">
        <v>0</v>
      </c>
      <c r="D290" s="10">
        <v>2</v>
      </c>
      <c r="E290" s="67">
        <v>13</v>
      </c>
      <c r="F290" s="10">
        <v>118</v>
      </c>
      <c r="G290" s="105">
        <v>1534</v>
      </c>
    </row>
    <row r="291" spans="1:7" ht="24.75" x14ac:dyDescent="0.5">
      <c r="A291" s="8" t="s">
        <v>165</v>
      </c>
      <c r="B291" s="44">
        <v>37</v>
      </c>
      <c r="C291" s="10">
        <v>0</v>
      </c>
      <c r="D291" s="10">
        <v>8</v>
      </c>
      <c r="E291" s="67">
        <v>29</v>
      </c>
      <c r="F291" s="51">
        <v>105.02</v>
      </c>
      <c r="G291" s="105">
        <v>3045.58</v>
      </c>
    </row>
    <row r="292" spans="1:7" ht="24.75" x14ac:dyDescent="0.5">
      <c r="A292" s="8" t="s">
        <v>166</v>
      </c>
      <c r="B292" s="44">
        <v>2</v>
      </c>
      <c r="C292" s="10">
        <v>0</v>
      </c>
      <c r="D292" s="10">
        <v>1</v>
      </c>
      <c r="E292" s="67">
        <v>1</v>
      </c>
      <c r="F292" s="10">
        <v>13.63</v>
      </c>
      <c r="G292" s="105">
        <v>13.63</v>
      </c>
    </row>
    <row r="293" spans="1:7" ht="24.75" x14ac:dyDescent="0.5">
      <c r="A293" s="8" t="s">
        <v>18</v>
      </c>
      <c r="B293" s="44">
        <v>2</v>
      </c>
      <c r="C293" s="10">
        <v>0</v>
      </c>
      <c r="D293" s="10">
        <v>1</v>
      </c>
      <c r="E293" s="67">
        <v>1</v>
      </c>
      <c r="F293" s="51">
        <v>70.8</v>
      </c>
      <c r="G293" s="105">
        <v>70.8</v>
      </c>
    </row>
    <row r="294" spans="1:7" ht="24.75" x14ac:dyDescent="0.5">
      <c r="A294" s="10" t="s">
        <v>224</v>
      </c>
      <c r="B294" s="44">
        <v>0</v>
      </c>
      <c r="C294" s="10">
        <v>4</v>
      </c>
      <c r="D294" s="10">
        <v>2</v>
      </c>
      <c r="E294" s="67">
        <v>2</v>
      </c>
      <c r="F294" s="10">
        <v>60</v>
      </c>
      <c r="G294" s="105">
        <v>120</v>
      </c>
    </row>
    <row r="295" spans="1:7" ht="24.75" x14ac:dyDescent="0.5">
      <c r="A295" s="8" t="s">
        <v>167</v>
      </c>
      <c r="B295" s="44">
        <v>300</v>
      </c>
      <c r="C295" s="10">
        <v>0</v>
      </c>
      <c r="D295" s="10">
        <v>100</v>
      </c>
      <c r="E295" s="67">
        <v>200</v>
      </c>
      <c r="F295" s="51">
        <v>13.51</v>
      </c>
      <c r="G295" s="105">
        <v>2702</v>
      </c>
    </row>
    <row r="296" spans="1:7" ht="24.75" x14ac:dyDescent="0.5">
      <c r="A296" s="8" t="s">
        <v>70</v>
      </c>
      <c r="B296" s="44">
        <v>1</v>
      </c>
      <c r="C296" s="10">
        <v>0</v>
      </c>
      <c r="D296" s="10">
        <v>0</v>
      </c>
      <c r="E296" s="67">
        <v>1</v>
      </c>
      <c r="F296" s="10">
        <v>1200</v>
      </c>
      <c r="G296" s="105">
        <v>1200</v>
      </c>
    </row>
    <row r="297" spans="1:7" ht="24.75" x14ac:dyDescent="0.5">
      <c r="A297" s="8" t="s">
        <v>119</v>
      </c>
      <c r="B297" s="44">
        <v>62</v>
      </c>
      <c r="C297" s="10">
        <v>0</v>
      </c>
      <c r="D297" s="10">
        <v>0</v>
      </c>
      <c r="E297" s="67">
        <v>62</v>
      </c>
      <c r="F297" s="51">
        <v>15</v>
      </c>
      <c r="G297" s="105">
        <v>930</v>
      </c>
    </row>
    <row r="298" spans="1:7" ht="24.75" x14ac:dyDescent="0.5">
      <c r="A298" s="8" t="s">
        <v>120</v>
      </c>
      <c r="B298" s="44">
        <v>42</v>
      </c>
      <c r="C298" s="10">
        <v>0</v>
      </c>
      <c r="D298" s="10">
        <v>0</v>
      </c>
      <c r="E298" s="67">
        <v>42</v>
      </c>
      <c r="F298" s="10">
        <v>7</v>
      </c>
      <c r="G298" s="105">
        <v>294</v>
      </c>
    </row>
    <row r="299" spans="1:7" ht="24.75" x14ac:dyDescent="0.5">
      <c r="A299" s="8" t="s">
        <v>168</v>
      </c>
      <c r="B299" s="44">
        <v>8</v>
      </c>
      <c r="C299" s="10">
        <v>0</v>
      </c>
      <c r="D299" s="10">
        <v>0</v>
      </c>
      <c r="E299" s="67">
        <v>8</v>
      </c>
      <c r="F299" s="51">
        <v>118</v>
      </c>
      <c r="G299" s="105">
        <v>944</v>
      </c>
    </row>
    <row r="300" spans="1:7" ht="24.75" x14ac:dyDescent="0.5">
      <c r="A300" s="8" t="s">
        <v>169</v>
      </c>
      <c r="B300" s="106">
        <v>2755</v>
      </c>
      <c r="C300" s="10">
        <v>0</v>
      </c>
      <c r="D300" s="41">
        <v>600</v>
      </c>
      <c r="E300" s="67">
        <v>2155</v>
      </c>
      <c r="F300" s="10">
        <v>1.18</v>
      </c>
      <c r="G300" s="105">
        <v>2542.9</v>
      </c>
    </row>
    <row r="301" spans="1:7" ht="24.75" x14ac:dyDescent="0.5">
      <c r="A301" s="8" t="s">
        <v>122</v>
      </c>
      <c r="B301" s="44">
        <v>0</v>
      </c>
      <c r="C301" s="10">
        <v>0</v>
      </c>
      <c r="D301" s="10">
        <v>0</v>
      </c>
      <c r="E301" s="68">
        <v>0</v>
      </c>
      <c r="F301" s="51">
        <v>0</v>
      </c>
      <c r="G301" s="105">
        <v>0</v>
      </c>
    </row>
    <row r="302" spans="1:7" ht="24.75" x14ac:dyDescent="0.5">
      <c r="A302" s="8" t="s">
        <v>71</v>
      </c>
      <c r="B302" s="44">
        <v>1</v>
      </c>
      <c r="C302" s="10">
        <v>0</v>
      </c>
      <c r="D302" s="10">
        <v>0</v>
      </c>
      <c r="E302" s="67">
        <v>1</v>
      </c>
      <c r="F302" s="10">
        <v>153.4</v>
      </c>
      <c r="G302" s="105">
        <v>153.4</v>
      </c>
    </row>
    <row r="303" spans="1:7" ht="24.75" x14ac:dyDescent="0.5">
      <c r="A303" s="8" t="s">
        <v>79</v>
      </c>
      <c r="B303" s="44">
        <v>1</v>
      </c>
      <c r="C303" s="10">
        <v>0</v>
      </c>
      <c r="D303" s="10">
        <v>1</v>
      </c>
      <c r="E303" s="68">
        <v>0</v>
      </c>
      <c r="F303" s="70">
        <v>159.30000000000001</v>
      </c>
      <c r="G303" s="105">
        <v>0</v>
      </c>
    </row>
    <row r="304" spans="1:7" ht="24.75" x14ac:dyDescent="0.5">
      <c r="A304" s="10" t="s">
        <v>79</v>
      </c>
      <c r="B304" s="44">
        <v>0</v>
      </c>
      <c r="C304" s="10">
        <v>1</v>
      </c>
      <c r="D304" s="10">
        <v>1</v>
      </c>
      <c r="E304" s="68">
        <v>0</v>
      </c>
      <c r="F304" s="10">
        <v>45</v>
      </c>
      <c r="G304" s="105">
        <v>0</v>
      </c>
    </row>
    <row r="305" spans="1:7" ht="24.75" x14ac:dyDescent="0.5">
      <c r="A305" s="8" t="s">
        <v>171</v>
      </c>
      <c r="B305" s="44">
        <v>24</v>
      </c>
      <c r="C305" s="10">
        <v>0</v>
      </c>
      <c r="D305" s="10">
        <v>0</v>
      </c>
      <c r="E305" s="67">
        <v>24</v>
      </c>
      <c r="F305" s="51">
        <v>472</v>
      </c>
      <c r="G305" s="105">
        <v>11328</v>
      </c>
    </row>
    <row r="306" spans="1:7" ht="24.75" x14ac:dyDescent="0.5">
      <c r="A306" s="8" t="s">
        <v>53</v>
      </c>
      <c r="B306" s="44">
        <v>6</v>
      </c>
      <c r="C306" s="10">
        <v>0</v>
      </c>
      <c r="D306" s="10">
        <v>0</v>
      </c>
      <c r="E306" s="67">
        <v>6</v>
      </c>
      <c r="F306" s="10">
        <v>460.2</v>
      </c>
      <c r="G306" s="105">
        <v>2761.2</v>
      </c>
    </row>
    <row r="307" spans="1:7" ht="24.75" x14ac:dyDescent="0.5">
      <c r="A307" s="8" t="s">
        <v>52</v>
      </c>
      <c r="B307" s="44">
        <v>4</v>
      </c>
      <c r="C307" s="10">
        <v>0</v>
      </c>
      <c r="D307" s="10">
        <v>0</v>
      </c>
      <c r="E307" s="67">
        <v>4</v>
      </c>
      <c r="F307" s="51">
        <v>460.2</v>
      </c>
      <c r="G307" s="105">
        <v>1840.8</v>
      </c>
    </row>
    <row r="308" spans="1:7" ht="24.75" x14ac:dyDescent="0.5">
      <c r="A308" s="8" t="s">
        <v>54</v>
      </c>
      <c r="B308" s="44">
        <v>7</v>
      </c>
      <c r="C308" s="10">
        <v>0</v>
      </c>
      <c r="D308" s="10">
        <v>0</v>
      </c>
      <c r="E308" s="67">
        <v>7</v>
      </c>
      <c r="F308" s="10">
        <v>460.2</v>
      </c>
      <c r="G308" s="105">
        <v>3221.4</v>
      </c>
    </row>
    <row r="309" spans="1:7" ht="24.75" x14ac:dyDescent="0.5">
      <c r="A309" s="8" t="s">
        <v>172</v>
      </c>
      <c r="B309" s="44">
        <v>26</v>
      </c>
      <c r="C309" s="10">
        <v>0</v>
      </c>
      <c r="D309" s="10">
        <v>0</v>
      </c>
      <c r="E309" s="67">
        <v>26</v>
      </c>
      <c r="F309" s="51">
        <v>472</v>
      </c>
      <c r="G309" s="105">
        <v>12272</v>
      </c>
    </row>
    <row r="310" spans="1:7" ht="24.75" x14ac:dyDescent="0.5">
      <c r="A310" s="8" t="s">
        <v>173</v>
      </c>
      <c r="B310" s="44">
        <v>5</v>
      </c>
      <c r="C310" s="10">
        <v>0</v>
      </c>
      <c r="D310" s="10">
        <v>0</v>
      </c>
      <c r="E310" s="67">
        <v>5</v>
      </c>
      <c r="F310" s="10">
        <v>675</v>
      </c>
      <c r="G310" s="105">
        <v>3375</v>
      </c>
    </row>
    <row r="311" spans="1:7" ht="24.75" x14ac:dyDescent="0.5">
      <c r="A311" s="8" t="s">
        <v>174</v>
      </c>
      <c r="B311" s="44">
        <v>2</v>
      </c>
      <c r="C311" s="10">
        <v>0</v>
      </c>
      <c r="D311" s="10">
        <v>0</v>
      </c>
      <c r="E311" s="67">
        <v>2</v>
      </c>
      <c r="F311" s="51">
        <v>675</v>
      </c>
      <c r="G311" s="105">
        <v>1350</v>
      </c>
    </row>
    <row r="312" spans="1:7" ht="24.75" x14ac:dyDescent="0.5">
      <c r="A312" s="8" t="s">
        <v>175</v>
      </c>
      <c r="B312" s="44">
        <v>1</v>
      </c>
      <c r="C312" s="10">
        <v>0</v>
      </c>
      <c r="D312" s="10">
        <v>0</v>
      </c>
      <c r="E312" s="67">
        <v>1</v>
      </c>
      <c r="F312" s="107">
        <v>675</v>
      </c>
      <c r="G312" s="105">
        <v>675</v>
      </c>
    </row>
    <row r="313" spans="1:7" ht="24.75" x14ac:dyDescent="0.5">
      <c r="A313" s="8" t="s">
        <v>176</v>
      </c>
      <c r="B313" s="44">
        <v>4</v>
      </c>
      <c r="C313" s="10">
        <v>0</v>
      </c>
      <c r="D313" s="10">
        <v>1</v>
      </c>
      <c r="E313" s="67">
        <v>3</v>
      </c>
      <c r="F313" s="51">
        <v>613.6</v>
      </c>
      <c r="G313" s="105">
        <v>1840.8000000000002</v>
      </c>
    </row>
    <row r="314" spans="1:7" ht="24.75" x14ac:dyDescent="0.5">
      <c r="A314" s="8" t="s">
        <v>177</v>
      </c>
      <c r="B314" s="44">
        <v>4</v>
      </c>
      <c r="C314" s="10">
        <v>0</v>
      </c>
      <c r="D314" s="10">
        <v>1</v>
      </c>
      <c r="E314" s="67">
        <v>3</v>
      </c>
      <c r="F314" s="107">
        <v>613.6</v>
      </c>
      <c r="G314" s="105">
        <v>1840.8000000000002</v>
      </c>
    </row>
    <row r="315" spans="1:7" ht="24.75" x14ac:dyDescent="0.5">
      <c r="A315" s="8" t="s">
        <v>57</v>
      </c>
      <c r="B315" s="106">
        <v>4</v>
      </c>
      <c r="C315" s="10">
        <v>0</v>
      </c>
      <c r="D315" s="41">
        <v>1</v>
      </c>
      <c r="E315" s="67">
        <v>3</v>
      </c>
      <c r="F315" s="51">
        <v>613.6</v>
      </c>
      <c r="G315" s="105">
        <v>1840.8000000000002</v>
      </c>
    </row>
    <row r="316" spans="1:7" ht="24.75" x14ac:dyDescent="0.5">
      <c r="A316" s="8" t="s">
        <v>78</v>
      </c>
      <c r="B316" s="106">
        <v>3</v>
      </c>
      <c r="C316" s="10">
        <v>0</v>
      </c>
      <c r="D316" s="41">
        <v>1</v>
      </c>
      <c r="E316" s="67">
        <v>2</v>
      </c>
      <c r="F316" s="107">
        <v>680.86</v>
      </c>
      <c r="G316" s="105">
        <v>1361.72</v>
      </c>
    </row>
    <row r="317" spans="1:7" ht="24.75" x14ac:dyDescent="0.5">
      <c r="A317" s="8" t="s">
        <v>178</v>
      </c>
      <c r="B317" s="10">
        <v>4</v>
      </c>
      <c r="C317" s="10">
        <v>0</v>
      </c>
      <c r="D317" s="10">
        <v>0</v>
      </c>
      <c r="E317" s="67">
        <v>4</v>
      </c>
      <c r="F317" s="51">
        <v>650</v>
      </c>
      <c r="G317" s="105">
        <v>2600</v>
      </c>
    </row>
    <row r="318" spans="1:7" ht="24.75" x14ac:dyDescent="0.5">
      <c r="A318" s="108" t="s">
        <v>179</v>
      </c>
      <c r="B318" s="10">
        <v>20</v>
      </c>
      <c r="C318" s="10">
        <v>0</v>
      </c>
      <c r="D318" s="10">
        <v>0</v>
      </c>
      <c r="E318" s="67">
        <v>20</v>
      </c>
      <c r="F318" s="107">
        <v>619.5</v>
      </c>
      <c r="G318" s="105">
        <v>12390</v>
      </c>
    </row>
    <row r="319" spans="1:7" ht="24.75" x14ac:dyDescent="0.5">
      <c r="A319" s="10" t="s">
        <v>41</v>
      </c>
      <c r="B319" s="10">
        <v>2</v>
      </c>
      <c r="C319" s="10">
        <v>0</v>
      </c>
      <c r="D319" s="10">
        <v>1</v>
      </c>
      <c r="E319" s="67">
        <v>1</v>
      </c>
      <c r="F319" s="51">
        <v>460.2</v>
      </c>
      <c r="G319" s="105">
        <v>460.2</v>
      </c>
    </row>
    <row r="320" spans="1:7" ht="24.75" x14ac:dyDescent="0.5">
      <c r="A320" s="108" t="s">
        <v>43</v>
      </c>
      <c r="B320" s="10">
        <v>3</v>
      </c>
      <c r="C320" s="10">
        <v>0</v>
      </c>
      <c r="D320" s="10">
        <v>0</v>
      </c>
      <c r="E320" s="67">
        <v>3</v>
      </c>
      <c r="F320" s="107">
        <v>454.3</v>
      </c>
      <c r="G320" s="105">
        <v>1362.9</v>
      </c>
    </row>
    <row r="321" spans="1:7" ht="24.75" x14ac:dyDescent="0.5">
      <c r="A321" s="108" t="s">
        <v>44</v>
      </c>
      <c r="B321" s="10">
        <v>14</v>
      </c>
      <c r="C321" s="10">
        <v>0</v>
      </c>
      <c r="D321" s="10">
        <v>0</v>
      </c>
      <c r="E321" s="67">
        <v>14</v>
      </c>
      <c r="F321" s="51">
        <v>466.1</v>
      </c>
      <c r="G321" s="105">
        <v>6525.4000000000005</v>
      </c>
    </row>
    <row r="322" spans="1:7" ht="24.75" x14ac:dyDescent="0.5">
      <c r="A322" s="8" t="s">
        <v>180</v>
      </c>
      <c r="B322" s="10">
        <v>5</v>
      </c>
      <c r="C322" s="10">
        <v>0</v>
      </c>
      <c r="D322" s="10">
        <v>0</v>
      </c>
      <c r="E322" s="67">
        <v>5</v>
      </c>
      <c r="F322" s="107">
        <v>650</v>
      </c>
      <c r="G322" s="105">
        <v>3250</v>
      </c>
    </row>
    <row r="323" spans="1:7" ht="24.75" x14ac:dyDescent="0.5">
      <c r="A323" s="8" t="s">
        <v>181</v>
      </c>
      <c r="B323" s="10">
        <v>5</v>
      </c>
      <c r="C323" s="10">
        <v>0</v>
      </c>
      <c r="D323" s="10">
        <v>0</v>
      </c>
      <c r="E323" s="67">
        <v>5</v>
      </c>
      <c r="F323" s="51">
        <v>513</v>
      </c>
      <c r="G323" s="105">
        <v>2565</v>
      </c>
    </row>
    <row r="324" spans="1:7" ht="24.75" x14ac:dyDescent="0.5">
      <c r="A324" s="8" t="s">
        <v>182</v>
      </c>
      <c r="B324" s="10">
        <v>22</v>
      </c>
      <c r="C324" s="10">
        <v>0</v>
      </c>
      <c r="D324" s="10">
        <v>0</v>
      </c>
      <c r="E324" s="67">
        <v>22</v>
      </c>
      <c r="F324" s="107">
        <v>531</v>
      </c>
      <c r="G324" s="105">
        <v>11682</v>
      </c>
    </row>
    <row r="325" spans="1:7" ht="24.75" x14ac:dyDescent="0.5">
      <c r="A325" s="8" t="s">
        <v>183</v>
      </c>
      <c r="B325" s="10">
        <v>1</v>
      </c>
      <c r="C325" s="10">
        <v>0</v>
      </c>
      <c r="D325" s="10">
        <v>0</v>
      </c>
      <c r="E325" s="67">
        <v>1</v>
      </c>
      <c r="F325" s="51">
        <v>675</v>
      </c>
      <c r="G325" s="105">
        <v>675</v>
      </c>
    </row>
    <row r="326" spans="1:7" ht="24.75" x14ac:dyDescent="0.5">
      <c r="A326" s="8" t="s">
        <v>184</v>
      </c>
      <c r="B326" s="10">
        <v>5</v>
      </c>
      <c r="C326" s="10">
        <v>0</v>
      </c>
      <c r="D326" s="10">
        <v>0</v>
      </c>
      <c r="E326" s="67">
        <v>5</v>
      </c>
      <c r="F326" s="107">
        <v>460.2</v>
      </c>
      <c r="G326" s="105">
        <v>2301</v>
      </c>
    </row>
    <row r="327" spans="1:7" ht="24.75" x14ac:dyDescent="0.5">
      <c r="A327" s="8" t="s">
        <v>185</v>
      </c>
      <c r="B327" s="10">
        <v>5</v>
      </c>
      <c r="C327" s="10">
        <v>0</v>
      </c>
      <c r="D327" s="10">
        <v>0</v>
      </c>
      <c r="E327" s="67">
        <v>5</v>
      </c>
      <c r="F327" s="51">
        <v>460.2</v>
      </c>
      <c r="G327" s="105">
        <v>2301</v>
      </c>
    </row>
    <row r="328" spans="1:7" ht="24.75" x14ac:dyDescent="0.5">
      <c r="A328" s="8" t="s">
        <v>186</v>
      </c>
      <c r="B328" s="10">
        <v>5</v>
      </c>
      <c r="C328" s="10">
        <v>0</v>
      </c>
      <c r="D328" s="10">
        <v>0</v>
      </c>
      <c r="E328" s="67">
        <v>5</v>
      </c>
      <c r="F328" s="107">
        <v>460.2</v>
      </c>
      <c r="G328" s="105">
        <v>2301</v>
      </c>
    </row>
    <row r="329" spans="1:7" ht="24.75" x14ac:dyDescent="0.5">
      <c r="A329" s="108" t="s">
        <v>85</v>
      </c>
      <c r="B329" s="10">
        <v>17</v>
      </c>
      <c r="C329" s="10">
        <v>0</v>
      </c>
      <c r="D329" s="10">
        <v>3</v>
      </c>
      <c r="E329" s="67">
        <v>14</v>
      </c>
      <c r="F329" s="51">
        <v>472</v>
      </c>
      <c r="G329" s="105">
        <v>6608</v>
      </c>
    </row>
    <row r="330" spans="1:7" ht="24.75" x14ac:dyDescent="0.5">
      <c r="A330" s="108" t="s">
        <v>187</v>
      </c>
      <c r="B330" s="10">
        <v>1</v>
      </c>
      <c r="C330" s="10">
        <v>0</v>
      </c>
      <c r="D330" s="10">
        <v>1</v>
      </c>
      <c r="E330" s="68">
        <v>0</v>
      </c>
      <c r="F330" s="107">
        <v>454.3</v>
      </c>
      <c r="G330" s="105">
        <v>0</v>
      </c>
    </row>
    <row r="331" spans="1:7" ht="24.75" x14ac:dyDescent="0.5">
      <c r="A331" s="108" t="s">
        <v>87</v>
      </c>
      <c r="B331" s="10">
        <v>1</v>
      </c>
      <c r="C331" s="10">
        <v>0</v>
      </c>
      <c r="D331" s="10">
        <v>1</v>
      </c>
      <c r="E331" s="68">
        <v>0</v>
      </c>
      <c r="F331" s="51">
        <v>454.3</v>
      </c>
      <c r="G331" s="105">
        <v>0</v>
      </c>
    </row>
    <row r="332" spans="1:7" ht="24.75" x14ac:dyDescent="0.5">
      <c r="A332" s="108" t="s">
        <v>86</v>
      </c>
      <c r="B332" s="10">
        <v>2</v>
      </c>
      <c r="C332" s="10">
        <v>0</v>
      </c>
      <c r="D332" s="10">
        <v>1</v>
      </c>
      <c r="E332" s="67">
        <v>1</v>
      </c>
      <c r="F332" s="107">
        <v>454.3</v>
      </c>
      <c r="G332" s="105">
        <v>454.3</v>
      </c>
    </row>
    <row r="333" spans="1:7" ht="24.75" x14ac:dyDescent="0.5">
      <c r="A333" s="108" t="s">
        <v>89</v>
      </c>
      <c r="B333" s="10">
        <v>2</v>
      </c>
      <c r="C333" s="10">
        <v>0</v>
      </c>
      <c r="D333" s="10">
        <v>1</v>
      </c>
      <c r="E333" s="67">
        <v>1</v>
      </c>
      <c r="F333" s="51">
        <v>454.3</v>
      </c>
      <c r="G333" s="105">
        <v>454.3</v>
      </c>
    </row>
    <row r="334" spans="1:7" ht="24.75" x14ac:dyDescent="0.5">
      <c r="A334" s="108" t="s">
        <v>188</v>
      </c>
      <c r="B334" s="10">
        <v>15</v>
      </c>
      <c r="C334" s="10">
        <v>0</v>
      </c>
      <c r="D334" s="10">
        <v>1</v>
      </c>
      <c r="E334" s="67">
        <v>14</v>
      </c>
      <c r="F334" s="107">
        <v>1003</v>
      </c>
      <c r="G334" s="105">
        <v>14042</v>
      </c>
    </row>
    <row r="335" spans="1:7" ht="24.75" x14ac:dyDescent="0.5">
      <c r="A335" s="108" t="s">
        <v>67</v>
      </c>
      <c r="B335" s="10">
        <v>1</v>
      </c>
      <c r="C335" s="10">
        <v>0</v>
      </c>
      <c r="D335" s="10">
        <v>0</v>
      </c>
      <c r="E335" s="67">
        <v>1</v>
      </c>
      <c r="F335" s="70">
        <v>445</v>
      </c>
      <c r="G335" s="105">
        <v>445</v>
      </c>
    </row>
    <row r="336" spans="1:7" ht="24.75" x14ac:dyDescent="0.5">
      <c r="A336" s="108" t="s">
        <v>107</v>
      </c>
      <c r="B336" s="10">
        <v>5</v>
      </c>
      <c r="C336" s="10">
        <v>0</v>
      </c>
      <c r="D336" s="10">
        <v>1</v>
      </c>
      <c r="E336" s="67">
        <v>4</v>
      </c>
      <c r="F336" s="107">
        <v>2336.4</v>
      </c>
      <c r="G336" s="105">
        <v>9345.6</v>
      </c>
    </row>
    <row r="337" spans="1:7" ht="24.75" x14ac:dyDescent="0.5">
      <c r="A337" s="108" t="s">
        <v>189</v>
      </c>
      <c r="B337" s="10">
        <v>1</v>
      </c>
      <c r="C337" s="10">
        <v>0</v>
      </c>
      <c r="D337" s="10">
        <v>0</v>
      </c>
      <c r="E337" s="67">
        <v>1</v>
      </c>
      <c r="F337" s="109">
        <v>2900</v>
      </c>
      <c r="G337" s="105">
        <v>2900</v>
      </c>
    </row>
    <row r="338" spans="1:7" ht="24.75" x14ac:dyDescent="0.5">
      <c r="A338" s="108" t="s">
        <v>64</v>
      </c>
      <c r="B338" s="10">
        <v>3</v>
      </c>
      <c r="C338" s="10">
        <v>0</v>
      </c>
      <c r="D338" s="10">
        <v>0</v>
      </c>
      <c r="E338" s="67">
        <v>3</v>
      </c>
      <c r="F338" s="108">
        <v>1156.4000000000001</v>
      </c>
      <c r="G338" s="110">
        <v>3469.2000000000003</v>
      </c>
    </row>
    <row r="339" spans="1:7" ht="24.75" x14ac:dyDescent="0.5">
      <c r="A339" s="108" t="s">
        <v>65</v>
      </c>
      <c r="B339" s="10">
        <v>7</v>
      </c>
      <c r="C339" s="10">
        <v>0</v>
      </c>
      <c r="D339" s="10">
        <v>1</v>
      </c>
      <c r="E339" s="67">
        <v>6</v>
      </c>
      <c r="F339" s="109">
        <v>1050.2</v>
      </c>
      <c r="G339" s="105">
        <v>6301.2000000000007</v>
      </c>
    </row>
    <row r="340" spans="1:7" ht="24.75" x14ac:dyDescent="0.5">
      <c r="A340" s="108" t="s">
        <v>66</v>
      </c>
      <c r="B340" s="10">
        <v>3</v>
      </c>
      <c r="C340" s="10">
        <v>0</v>
      </c>
      <c r="D340" s="10">
        <v>0</v>
      </c>
      <c r="E340" s="67">
        <v>3</v>
      </c>
      <c r="F340" s="108">
        <v>1740.5</v>
      </c>
      <c r="G340" s="110">
        <v>5221.5</v>
      </c>
    </row>
    <row r="341" spans="1:7" ht="25.5" thickBot="1" x14ac:dyDescent="0.55000000000000004">
      <c r="A341" s="111" t="s">
        <v>190</v>
      </c>
      <c r="B341" s="41">
        <v>1</v>
      </c>
      <c r="C341" s="41">
        <v>0</v>
      </c>
      <c r="D341" s="41">
        <v>0</v>
      </c>
      <c r="E341" s="112">
        <v>1</v>
      </c>
      <c r="F341" s="113">
        <v>2990</v>
      </c>
      <c r="G341" s="114">
        <v>2990</v>
      </c>
    </row>
    <row r="342" spans="1:7" ht="36.75" thickBot="1" x14ac:dyDescent="0.6">
      <c r="A342" s="115"/>
      <c r="B342" s="116"/>
      <c r="C342" s="117"/>
      <c r="D342" s="116"/>
      <c r="E342" s="118"/>
      <c r="F342" s="102" t="s">
        <v>11</v>
      </c>
      <c r="G342" s="137">
        <v>250089.36</v>
      </c>
    </row>
    <row r="344" spans="1:7" ht="36" x14ac:dyDescent="0.55000000000000004">
      <c r="F344" s="135" t="s">
        <v>124</v>
      </c>
      <c r="G344" s="136">
        <f>+G342+G217+G94</f>
        <v>745007.82999999984</v>
      </c>
    </row>
    <row r="347" spans="1:7" ht="23.25" x14ac:dyDescent="0.35">
      <c r="C347" s="138"/>
      <c r="D347" s="138"/>
    </row>
    <row r="348" spans="1:7" ht="23.25" x14ac:dyDescent="0.35">
      <c r="C348" s="139" t="s">
        <v>84</v>
      </c>
      <c r="D348" s="139"/>
    </row>
    <row r="349" spans="1:7" ht="23.25" x14ac:dyDescent="0.35">
      <c r="C349" s="139" t="s">
        <v>125</v>
      </c>
      <c r="D349" s="139"/>
    </row>
  </sheetData>
  <pageMargins left="0.23622047244094491" right="0.19685039370078741" top="0.31496062992125984" bottom="0.31496062992125984" header="0.31496062992125984" footer="0.31496062992125984"/>
  <pageSetup paperSize="5" scale="41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ENTRADA RESUMEN</vt:lpstr>
      <vt:lpstr>INVENTARIO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2025-10-02T16:13:22Z</cp:lastPrinted>
  <dcterms:created xsi:type="dcterms:W3CDTF">2025-04-03T16:22:35Z</dcterms:created>
  <dcterms:modified xsi:type="dcterms:W3CDTF">2025-10-02T16:24:42Z</dcterms:modified>
</cp:coreProperties>
</file>